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hn\OneDrive\Documents\Games\King Maker Revisted\Finances_files\"/>
    </mc:Choice>
  </mc:AlternateContent>
  <xr:revisionPtr revIDLastSave="0" documentId="13_ncr:1_{9E719640-7D13-4A9E-8B2F-C9AED18206B4}" xr6:coauthVersionLast="47" xr6:coauthVersionMax="47" xr10:uidLastSave="{00000000-0000-0000-0000-000000000000}"/>
  <bookViews>
    <workbookView xWindow="-108" yWindow="-108" windowWidth="23256" windowHeight="12576" tabRatio="708" activeTab="4" xr2:uid="{00000000-000D-0000-FFFF-FFFF00000000}"/>
  </bookViews>
  <sheets>
    <sheet name="DELEM" sheetId="1" r:id="rId1"/>
    <sheet name="WSM" sheetId="3" r:id="rId2"/>
    <sheet name="Yitis" sheetId="11" r:id="rId3"/>
    <sheet name="Lilycotton Holdings" sheetId="15" r:id="rId4"/>
    <sheet name="Abadar" sheetId="9" r:id="rId5"/>
    <sheet name="Pharasma" sheetId="4" r:id="rId6"/>
    <sheet name="Iomedae" sheetId="6" r:id="rId7"/>
    <sheet name="3 Ladies" sheetId="5" r:id="rId8"/>
    <sheet name="Hooktongue Mutual" sheetId="1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1" l="1"/>
  <c r="E38" i="11"/>
  <c r="L47" i="11"/>
  <c r="L44" i="11"/>
  <c r="L43" i="11"/>
  <c r="L42" i="11"/>
  <c r="L35" i="11" l="1"/>
  <c r="L36" i="11"/>
  <c r="L37" i="11"/>
  <c r="L38" i="11"/>
  <c r="L39" i="11"/>
  <c r="L40" i="11"/>
  <c r="L22" i="15" l="1"/>
  <c r="L21" i="15"/>
  <c r="L20" i="15"/>
  <c r="E20" i="15"/>
  <c r="L19" i="15"/>
  <c r="L17" i="15"/>
  <c r="L35" i="4" l="1"/>
  <c r="L36" i="4"/>
  <c r="L37" i="4"/>
  <c r="L38" i="4"/>
  <c r="L39" i="4"/>
  <c r="J72" i="1" l="1"/>
  <c r="J73" i="1"/>
  <c r="J74" i="1"/>
  <c r="J71" i="1"/>
  <c r="J70" i="1"/>
  <c r="J58" i="1"/>
  <c r="D69" i="1" l="1"/>
  <c r="L53" i="3" l="1"/>
  <c r="L54" i="3"/>
  <c r="L55" i="3"/>
  <c r="L56" i="3"/>
  <c r="L16" i="4" l="1"/>
  <c r="L37" i="9"/>
  <c r="L16" i="15"/>
  <c r="L15" i="15"/>
  <c r="L14" i="15"/>
  <c r="L13" i="15"/>
  <c r="L12" i="15"/>
  <c r="L11" i="15"/>
  <c r="E11" i="15"/>
  <c r="L10" i="15"/>
  <c r="L9" i="15"/>
  <c r="L8" i="15"/>
  <c r="K6" i="15"/>
  <c r="J6" i="15"/>
  <c r="I6" i="15"/>
  <c r="H6" i="15"/>
  <c r="C5" i="15"/>
  <c r="L40" i="9"/>
  <c r="L6" i="15" l="1"/>
  <c r="F3" i="15" s="1"/>
  <c r="L14" i="4" l="1"/>
  <c r="L29" i="4"/>
  <c r="J100" i="1"/>
  <c r="J109" i="1"/>
  <c r="J108" i="1"/>
  <c r="J107" i="1"/>
  <c r="J106" i="1"/>
  <c r="J105" i="1"/>
  <c r="J104" i="1"/>
  <c r="J103" i="1"/>
  <c r="L30" i="11"/>
  <c r="L31" i="11"/>
  <c r="L32" i="11"/>
  <c r="L33" i="11"/>
  <c r="E30" i="11"/>
  <c r="L26" i="11"/>
  <c r="L27" i="11"/>
  <c r="L28" i="11"/>
  <c r="L29" i="11"/>
  <c r="D102" i="1" l="1"/>
  <c r="L31" i="4"/>
  <c r="J21" i="1" a="1"/>
  <c r="J21" i="1" s="1"/>
  <c r="J22" i="1" a="1"/>
  <c r="J22" i="1" s="1"/>
  <c r="J23" i="1" a="1"/>
  <c r="J23" i="1" s="1"/>
  <c r="L21" i="4"/>
  <c r="L22" i="4"/>
  <c r="L23" i="4"/>
  <c r="L24" i="4"/>
  <c r="L15" i="9"/>
  <c r="L36" i="9"/>
  <c r="L35" i="9"/>
  <c r="L34" i="9"/>
  <c r="M46" i="1"/>
  <c r="M48" i="1" s="1"/>
  <c r="S36" i="1"/>
  <c r="R36" i="1"/>
  <c r="Q36" i="1"/>
  <c r="P36" i="1"/>
  <c r="O36" i="1"/>
  <c r="J57" i="1" l="1"/>
  <c r="J114" i="1" l="1"/>
  <c r="J116" i="1"/>
  <c r="L12" i="4"/>
  <c r="L13" i="4"/>
  <c r="L15" i="4"/>
  <c r="J90" i="1" l="1"/>
  <c r="J91" i="1"/>
  <c r="J92" i="1"/>
  <c r="L10" i="9"/>
  <c r="L11" i="9"/>
  <c r="L12" i="9"/>
  <c r="L13" i="9"/>
  <c r="L14" i="9"/>
  <c r="L16" i="9"/>
  <c r="L17" i="9"/>
  <c r="L18" i="9"/>
  <c r="L19" i="9"/>
  <c r="L20" i="9"/>
  <c r="L21" i="9"/>
  <c r="L22" i="9"/>
  <c r="L23" i="9"/>
  <c r="L25" i="9"/>
  <c r="L26" i="9"/>
  <c r="L27" i="9"/>
  <c r="L28" i="9"/>
  <c r="L29" i="9"/>
  <c r="L30" i="9"/>
  <c r="L31" i="9"/>
  <c r="L32" i="9"/>
  <c r="L9" i="9"/>
  <c r="L17" i="4"/>
  <c r="L49" i="3"/>
  <c r="K5" i="6" l="1"/>
  <c r="J65" i="1" l="1"/>
  <c r="J66" i="1"/>
  <c r="J67" i="1"/>
  <c r="L9" i="6" l="1"/>
  <c r="L10" i="6"/>
  <c r="L11" i="6"/>
  <c r="L12" i="6"/>
  <c r="L13" i="6"/>
  <c r="L14" i="3" l="1"/>
  <c r="L11" i="3"/>
  <c r="L12" i="3"/>
  <c r="L13" i="3"/>
  <c r="L50" i="3"/>
  <c r="L48" i="3"/>
  <c r="L47" i="3"/>
  <c r="L46" i="3"/>
  <c r="J118" i="1"/>
  <c r="J119" i="1"/>
  <c r="J120" i="1"/>
  <c r="E13" i="11" l="1"/>
  <c r="L27" i="14" l="1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K5" i="14"/>
  <c r="J5" i="14"/>
  <c r="I5" i="14"/>
  <c r="H5" i="14"/>
  <c r="G5" i="14"/>
  <c r="C4" i="14"/>
  <c r="L32" i="4"/>
  <c r="L33" i="4"/>
  <c r="L43" i="3"/>
  <c r="L42" i="3"/>
  <c r="L41" i="3"/>
  <c r="L40" i="3"/>
  <c r="J55" i="1"/>
  <c r="J121" i="1"/>
  <c r="J117" i="1"/>
  <c r="L18" i="4"/>
  <c r="L19" i="4"/>
  <c r="D113" i="1" l="1"/>
  <c r="L5" i="14"/>
  <c r="A7" i="14" s="1"/>
  <c r="F2" i="14" l="1"/>
  <c r="A9" i="14"/>
  <c r="A8" i="14"/>
  <c r="J29" i="1"/>
  <c r="J30" i="1"/>
  <c r="J31" i="1"/>
  <c r="J32" i="1"/>
  <c r="J33" i="1"/>
  <c r="J34" i="1"/>
  <c r="J35" i="1"/>
  <c r="J36" i="1"/>
  <c r="J37" i="1"/>
  <c r="J38" i="1"/>
  <c r="J39" i="1"/>
  <c r="J28" i="1"/>
  <c r="J20" i="1" a="1"/>
  <c r="J20" i="1" s="1"/>
  <c r="J24" i="1" a="1"/>
  <c r="J24" i="1" s="1"/>
  <c r="J25" i="1" a="1"/>
  <c r="J25" i="1" s="1"/>
  <c r="J26" i="1" a="1"/>
  <c r="J26" i="1" s="1"/>
  <c r="J19" i="1" a="1"/>
  <c r="J19" i="1" s="1"/>
  <c r="J42" i="1"/>
  <c r="J43" i="1"/>
  <c r="J44" i="1"/>
  <c r="J45" i="1"/>
  <c r="J46" i="1"/>
  <c r="J47" i="1"/>
  <c r="J48" i="1"/>
  <c r="J41" i="1"/>
  <c r="J54" i="1"/>
  <c r="J56" i="1"/>
  <c r="J60" i="1"/>
  <c r="J61" i="1"/>
  <c r="J62" i="1"/>
  <c r="J63" i="1"/>
  <c r="J64" i="1"/>
  <c r="J53" i="1"/>
  <c r="D52" i="1" s="1"/>
  <c r="B51" i="1" s="1"/>
  <c r="L8" i="4"/>
  <c r="L9" i="4"/>
  <c r="L11" i="4"/>
  <c r="L20" i="4"/>
  <c r="L26" i="4"/>
  <c r="L27" i="4"/>
  <c r="L28" i="4"/>
  <c r="L30" i="4"/>
  <c r="L34" i="4"/>
  <c r="L7" i="4"/>
  <c r="L37" i="3"/>
  <c r="L36" i="3"/>
  <c r="L35" i="3"/>
  <c r="L34" i="3"/>
  <c r="L31" i="3"/>
  <c r="L32" i="3"/>
  <c r="L30" i="3"/>
  <c r="L29" i="3"/>
  <c r="L28" i="3"/>
  <c r="L25" i="3"/>
  <c r="L24" i="3"/>
  <c r="L23" i="3"/>
  <c r="L22" i="3"/>
  <c r="L21" i="3"/>
  <c r="L20" i="3"/>
  <c r="L19" i="3"/>
  <c r="L18" i="3"/>
  <c r="L9" i="3"/>
  <c r="L10" i="3"/>
  <c r="L15" i="3"/>
  <c r="L16" i="3"/>
  <c r="L8" i="3"/>
  <c r="H5" i="3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7" i="6"/>
  <c r="L8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6" i="6"/>
  <c r="L6" i="4"/>
  <c r="L33" i="9"/>
  <c r="L6" i="9"/>
  <c r="L7" i="9"/>
  <c r="L8" i="9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5" i="11"/>
  <c r="L7" i="11"/>
  <c r="J130" i="1"/>
  <c r="J131" i="1"/>
  <c r="J132" i="1"/>
  <c r="J133" i="1"/>
  <c r="J134" i="1"/>
  <c r="J135" i="1"/>
  <c r="J136" i="1"/>
  <c r="J129" i="1"/>
  <c r="J128" i="1"/>
  <c r="J127" i="1"/>
  <c r="J99" i="1"/>
  <c r="J98" i="1"/>
  <c r="J97" i="1"/>
  <c r="J95" i="1"/>
  <c r="J94" i="1"/>
  <c r="J93" i="1"/>
  <c r="J89" i="1"/>
  <c r="J85" i="1"/>
  <c r="J84" i="1"/>
  <c r="J83" i="1"/>
  <c r="J82" i="1"/>
  <c r="J81" i="1"/>
  <c r="J80" i="1"/>
  <c r="J79" i="1"/>
  <c r="J78" i="1"/>
  <c r="J13" i="1"/>
  <c r="J14" i="1"/>
  <c r="J16" i="1"/>
  <c r="J12" i="1"/>
  <c r="D126" i="1" l="1"/>
  <c r="L5" i="3"/>
  <c r="L5" i="6"/>
  <c r="L5" i="4"/>
  <c r="D96" i="1"/>
  <c r="D88" i="1"/>
  <c r="K5" i="11" l="1"/>
  <c r="J5" i="11"/>
  <c r="I5" i="11"/>
  <c r="H5" i="11"/>
  <c r="C4" i="11"/>
  <c r="L5" i="11" l="1"/>
  <c r="F2" i="11" s="1"/>
  <c r="K5" i="9" l="1"/>
  <c r="J5" i="9"/>
  <c r="I5" i="9"/>
  <c r="H5" i="9"/>
  <c r="G5" i="9"/>
  <c r="L5" i="9" l="1"/>
  <c r="C5" i="9" s="1"/>
  <c r="F2" i="9" l="1"/>
  <c r="J5" i="6" l="1"/>
  <c r="I5" i="6"/>
  <c r="H5" i="6"/>
  <c r="G5" i="6"/>
  <c r="C4" i="6"/>
  <c r="K5" i="5"/>
  <c r="J5" i="5"/>
  <c r="I5" i="5"/>
  <c r="H5" i="5"/>
  <c r="G5" i="5"/>
  <c r="C4" i="5"/>
  <c r="A9" i="6" l="1"/>
  <c r="L5" i="5"/>
  <c r="A8" i="5" s="1"/>
  <c r="K5" i="4"/>
  <c r="J5" i="4"/>
  <c r="I5" i="4"/>
  <c r="H5" i="4"/>
  <c r="G5" i="4"/>
  <c r="C4" i="4"/>
  <c r="Q8" i="3"/>
  <c r="K5" i="3"/>
  <c r="J5" i="3"/>
  <c r="I5" i="3"/>
  <c r="G5" i="3"/>
  <c r="C4" i="3"/>
  <c r="I11" i="1"/>
  <c r="H11" i="1"/>
  <c r="G11" i="1"/>
  <c r="F11" i="1"/>
  <c r="E11" i="1"/>
  <c r="G5" i="1" l="1"/>
  <c r="E5" i="1" s="1"/>
  <c r="J11" i="1"/>
  <c r="A9" i="4"/>
  <c r="D77" i="1"/>
  <c r="A10" i="6"/>
  <c r="F2" i="6"/>
  <c r="A7" i="6"/>
  <c r="A9" i="5"/>
  <c r="F2" i="5"/>
  <c r="A8" i="6"/>
  <c r="A7" i="5"/>
  <c r="D17" i="1"/>
  <c r="D40" i="1"/>
  <c r="D27" i="1"/>
  <c r="B17" i="1" l="1"/>
  <c r="G6" i="1" s="1"/>
  <c r="E6" i="1" s="1"/>
  <c r="B77" i="1"/>
  <c r="G4" i="1" s="1"/>
  <c r="E4" i="1" s="1"/>
  <c r="A10" i="4"/>
  <c r="A7" i="4"/>
  <c r="A8" i="4"/>
  <c r="A10" i="3"/>
  <c r="A8" i="3"/>
  <c r="A7" i="3"/>
  <c r="A9" i="3"/>
  <c r="D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5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Trade Route with Tusk</t>
        </r>
      </text>
    </comment>
    <comment ref="D60" authorId="0" shapeId="0" xr:uid="{B107677B-455D-4447-8845-A909152E69D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Trade Route with Tusk</t>
        </r>
      </text>
    </comment>
    <comment ref="D12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Trade Route with Restov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<sst xmlns="http://schemas.openxmlformats.org/spreadsheetml/2006/main" count="542" uniqueCount="252">
  <si>
    <t>Delem North Spending Money</t>
  </si>
  <si>
    <t>Owned by Investors</t>
  </si>
  <si>
    <t>Economy</t>
  </si>
  <si>
    <t>Owner</t>
  </si>
  <si>
    <t>Buildings</t>
  </si>
  <si>
    <t>Taxable</t>
  </si>
  <si>
    <t>Loyalty</t>
  </si>
  <si>
    <t>Stability</t>
  </si>
  <si>
    <t>Defence</t>
  </si>
  <si>
    <t>Income</t>
  </si>
  <si>
    <t>Tusk</t>
  </si>
  <si>
    <t>Pharasma's Abbey</t>
  </si>
  <si>
    <t>Newgate</t>
  </si>
  <si>
    <t>Graveyard</t>
  </si>
  <si>
    <t>Outpost</t>
  </si>
  <si>
    <t>Ringbridge</t>
  </si>
  <si>
    <t>Delem Trading. Income</t>
  </si>
  <si>
    <t>The  merchant company of House leMaistre</t>
  </si>
  <si>
    <t xml:space="preserve">North = </t>
  </si>
  <si>
    <t>New Stetven. Income=</t>
  </si>
  <si>
    <t>Amelie de leMaistre</t>
  </si>
  <si>
    <t>Mansion (original holding)</t>
  </si>
  <si>
    <t>Local Base</t>
  </si>
  <si>
    <t>Serai</t>
  </si>
  <si>
    <t>Brundeston. Income=</t>
  </si>
  <si>
    <t>Peter and Arice leMaistre-Bowe</t>
  </si>
  <si>
    <t>Town Base *</t>
  </si>
  <si>
    <t>Shipping Office</t>
  </si>
  <si>
    <t>warehouse</t>
  </si>
  <si>
    <t>1x Ox Train</t>
  </si>
  <si>
    <t>Sway. Income=</t>
  </si>
  <si>
    <t>Warehouse</t>
  </si>
  <si>
    <t>Restov. Income =</t>
  </si>
  <si>
    <t>Ricard de leMaistre</t>
  </si>
  <si>
    <t>Henry leMaistre</t>
  </si>
  <si>
    <t>Vik</t>
  </si>
  <si>
    <t>Taxed</t>
  </si>
  <si>
    <t>Buildings (Influence)</t>
  </si>
  <si>
    <t>Owners</t>
  </si>
  <si>
    <t>Oston</t>
  </si>
  <si>
    <t>Whiterun</t>
  </si>
  <si>
    <t>WSM</t>
  </si>
  <si>
    <t>Kendrick</t>
  </si>
  <si>
    <t>Debts</t>
  </si>
  <si>
    <t>WSM Owes</t>
  </si>
  <si>
    <t>bp</t>
  </si>
  <si>
    <t>Total</t>
  </si>
  <si>
    <t>The Order of Pharasma in Tusk.</t>
  </si>
  <si>
    <t>Three Ladies Schools.</t>
  </si>
  <si>
    <t>School</t>
  </si>
  <si>
    <t xml:space="preserve">bank = </t>
  </si>
  <si>
    <t>To Spend</t>
  </si>
  <si>
    <t>* Library</t>
  </si>
  <si>
    <t>* Sword School</t>
  </si>
  <si>
    <t>TUSK</t>
  </si>
  <si>
    <t>Kunlun</t>
  </si>
  <si>
    <t>Watchtower/shrine</t>
  </si>
  <si>
    <t>Local Market</t>
  </si>
  <si>
    <t>Mercenary Base</t>
  </si>
  <si>
    <t>Town Base</t>
  </si>
  <si>
    <t>House of Abadar</t>
  </si>
  <si>
    <t>Cathedral</t>
  </si>
  <si>
    <t>Bank</t>
  </si>
  <si>
    <t>Borric</t>
  </si>
  <si>
    <t>Mariam</t>
  </si>
  <si>
    <t>Val</t>
  </si>
  <si>
    <t>And Crypts</t>
  </si>
  <si>
    <t>Iomedae's Mission</t>
  </si>
  <si>
    <t>Holy House</t>
  </si>
  <si>
    <t>Midmarch</t>
  </si>
  <si>
    <t>Greater Tusk</t>
  </si>
  <si>
    <t>Shop</t>
  </si>
  <si>
    <t>Donations</t>
  </si>
  <si>
    <t>leMaistre</t>
  </si>
  <si>
    <t>Lebeda-Ondari</t>
  </si>
  <si>
    <t>Lodkova-Sud</t>
  </si>
  <si>
    <t>Bai</t>
  </si>
  <si>
    <t>Iomedae</t>
  </si>
  <si>
    <t xml:space="preserve">Tusk </t>
  </si>
  <si>
    <t>Mansion</t>
  </si>
  <si>
    <t>_ 1x Mule Train</t>
  </si>
  <si>
    <t xml:space="preserve">Shop </t>
  </si>
  <si>
    <t>House Yitis</t>
  </si>
  <si>
    <t xml:space="preserve">Lesser Trade Route to Mivon </t>
  </si>
  <si>
    <t>Merchant Store</t>
  </si>
  <si>
    <t>Lesser Trade Route Restov)</t>
  </si>
  <si>
    <t xml:space="preserve">Town Base </t>
  </si>
  <si>
    <t>Westgate</t>
  </si>
  <si>
    <t>Plans</t>
  </si>
  <si>
    <t>New Dawn</t>
  </si>
  <si>
    <t>By population Size: This may change as settlements grow</t>
  </si>
  <si>
    <t>Done</t>
  </si>
  <si>
    <t>Silverton</t>
  </si>
  <si>
    <t>1x Mule Train</t>
  </si>
  <si>
    <t>Great market</t>
  </si>
  <si>
    <t>East</t>
  </si>
  <si>
    <t>South</t>
  </si>
  <si>
    <t>profitability</t>
  </si>
  <si>
    <t>Lesser Trade route (Tusk)</t>
  </si>
  <si>
    <t>Special</t>
  </si>
  <si>
    <t>special</t>
  </si>
  <si>
    <t>Delem South spending Money</t>
  </si>
  <si>
    <t>Delem East Spending Money</t>
  </si>
  <si>
    <t>Econ</t>
  </si>
  <si>
    <t>econ</t>
  </si>
  <si>
    <t xml:space="preserve">Buildings </t>
  </si>
  <si>
    <t>Domitius</t>
  </si>
  <si>
    <t>Personal Holding</t>
  </si>
  <si>
    <t>(Town Base - Water)</t>
  </si>
  <si>
    <t>Wyvern Bridge</t>
  </si>
  <si>
    <t>The Happy Drover (Road House)</t>
  </si>
  <si>
    <t>__ 3x Mule trains</t>
  </si>
  <si>
    <t>__ 1x Ox Train</t>
  </si>
  <si>
    <t>3x mule trains</t>
  </si>
  <si>
    <t>2x Ox Train</t>
  </si>
  <si>
    <t>Lesser Trade Route (Restov)</t>
  </si>
  <si>
    <t>Apple Lodge</t>
  </si>
  <si>
    <t>2x Mule Trains</t>
  </si>
  <si>
    <t>Gt Shrine (Chantry)</t>
  </si>
  <si>
    <t>Graveyards</t>
  </si>
  <si>
    <t xml:space="preserve">Henry leMaistre </t>
  </si>
  <si>
    <t>Chapel</t>
  </si>
  <si>
    <t>Hooktongue Mutual</t>
  </si>
  <si>
    <t>Verna</t>
  </si>
  <si>
    <t>Meeting Hall</t>
  </si>
  <si>
    <t xml:space="preserve">Community Jetty </t>
  </si>
  <si>
    <t>Litwin Cove</t>
  </si>
  <si>
    <t>Junction</t>
  </si>
  <si>
    <t>Museum</t>
  </si>
  <si>
    <t>(Florin)</t>
  </si>
  <si>
    <t>Abadar</t>
  </si>
  <si>
    <t>Pemar deleMaistre</t>
  </si>
  <si>
    <t xml:space="preserve"> - Mule train</t>
  </si>
  <si>
    <t>3x Mule Train</t>
  </si>
  <si>
    <t>__ 1x Oxtrain</t>
  </si>
  <si>
    <t xml:space="preserve"> _ 2x Ox Train</t>
  </si>
  <si>
    <t>___3x  Mule train</t>
  </si>
  <si>
    <t>1x Oxtrain</t>
  </si>
  <si>
    <t xml:space="preserve"> 1x ox train</t>
  </si>
  <si>
    <t>Mound</t>
  </si>
  <si>
    <t>Boatyard</t>
  </si>
  <si>
    <t>Iomedae's Friary</t>
  </si>
  <si>
    <t>* Private Guards for Hire</t>
  </si>
  <si>
    <t>TUSK Mission</t>
  </si>
  <si>
    <t>Shrike Mouth</t>
  </si>
  <si>
    <t>(Tusk Hamlet)</t>
  </si>
  <si>
    <t xml:space="preserve">Fishery </t>
  </si>
  <si>
    <r>
      <t xml:space="preserve">Serai </t>
    </r>
    <r>
      <rPr>
        <sz val="11"/>
        <color rgb="FFFF0000"/>
        <rFont val="Calibri"/>
        <family val="2"/>
        <scheme val="minor"/>
      </rPr>
      <t>(full)</t>
    </r>
  </si>
  <si>
    <r>
      <t>Serai</t>
    </r>
    <r>
      <rPr>
        <sz val="11"/>
        <color rgb="FFFF0000"/>
        <rFont val="Calibri"/>
        <family val="2"/>
        <scheme val="minor"/>
      </rPr>
      <t xml:space="preserve"> (full)</t>
    </r>
  </si>
  <si>
    <t xml:space="preserve">Mansion </t>
  </si>
  <si>
    <t>The Roost</t>
  </si>
  <si>
    <t>2x Mule Train</t>
  </si>
  <si>
    <t>Newdawn</t>
  </si>
  <si>
    <t>Temple</t>
  </si>
  <si>
    <t>HH &amp;Graveyard</t>
  </si>
  <si>
    <t>Watch tower</t>
  </si>
  <si>
    <t>Golden Keys (Scryball)</t>
  </si>
  <si>
    <t>Large Appts</t>
  </si>
  <si>
    <t>Townbase</t>
  </si>
  <si>
    <t>Local Matket</t>
  </si>
  <si>
    <t>Sword School</t>
  </si>
  <si>
    <t>Hamlet Full</t>
  </si>
  <si>
    <t>Priory &amp; Crypt</t>
  </si>
  <si>
    <t>Friary + crypt</t>
  </si>
  <si>
    <t>_ 2x Ox Train</t>
  </si>
  <si>
    <t>Lesser trade route (restov)</t>
  </si>
  <si>
    <t>Apartment Block</t>
  </si>
  <si>
    <t>Benefits taken in Tusk</t>
  </si>
  <si>
    <t>The cost of expanding North - step by step</t>
  </si>
  <si>
    <t>Spec</t>
  </si>
  <si>
    <t>Loy</t>
  </si>
  <si>
    <t>Stab</t>
  </si>
  <si>
    <t>Def</t>
  </si>
  <si>
    <t>mule train</t>
  </si>
  <si>
    <t>Cost</t>
  </si>
  <si>
    <t>size</t>
  </si>
  <si>
    <t>Community Sword Sch</t>
  </si>
  <si>
    <t>Palisade</t>
  </si>
  <si>
    <t>Public Bath</t>
  </si>
  <si>
    <t xml:space="preserve">Roadsx2 </t>
  </si>
  <si>
    <t>Greasing Palms</t>
  </si>
  <si>
    <t>Every 2 hexes - We can afford one per Campaign round!</t>
  </si>
  <si>
    <t>BUT  no income from these until the Route is complete.</t>
  </si>
  <si>
    <t>1x 'social'  per BP spent on structure</t>
  </si>
  <si>
    <t>Art Gallery</t>
  </si>
  <si>
    <t>Community Craft Brewery (Local Wine)</t>
  </si>
  <si>
    <t>Barleyboro</t>
  </si>
  <si>
    <t>Base</t>
  </si>
  <si>
    <t>Grand Plan</t>
  </si>
  <si>
    <t>Actual</t>
  </si>
  <si>
    <t>Standard Trade Post</t>
  </si>
  <si>
    <t>Well</t>
  </si>
  <si>
    <t>Maistre Farm (Gt Farm)</t>
  </si>
  <si>
    <t>Mansion (Home for Yasmin)</t>
  </si>
  <si>
    <r>
      <t xml:space="preserve">Wharf (Max 13) </t>
    </r>
    <r>
      <rPr>
        <sz val="11"/>
        <color rgb="FFFF0000"/>
        <rFont val="Calibri"/>
        <family val="2"/>
        <scheme val="minor"/>
      </rPr>
      <t>FULL</t>
    </r>
  </si>
  <si>
    <t>Feyfalls</t>
  </si>
  <si>
    <t>Tatzlford</t>
  </si>
  <si>
    <t xml:space="preserve">Apple Lodge </t>
  </si>
  <si>
    <t>Old Keep</t>
  </si>
  <si>
    <t>KunLun</t>
  </si>
  <si>
    <t xml:space="preserve"> </t>
  </si>
  <si>
    <t>Varnhold</t>
  </si>
  <si>
    <t>Jetty (Max 6)</t>
  </si>
  <si>
    <t>Nutbush</t>
  </si>
  <si>
    <t>___1x  Mule train</t>
  </si>
  <si>
    <t xml:space="preserve">Serai </t>
  </si>
  <si>
    <t>Suffield</t>
  </si>
  <si>
    <t>Regional Market</t>
  </si>
  <si>
    <t>Silverhold</t>
  </si>
  <si>
    <t>((Local Base - Water)</t>
  </si>
  <si>
    <t xml:space="preserve">Jetty (Max 6) </t>
  </si>
  <si>
    <t>Lillycotton</t>
  </si>
  <si>
    <r>
      <t xml:space="preserve">_ Shallops </t>
    </r>
    <r>
      <rPr>
        <sz val="11"/>
        <color rgb="FFFF0000"/>
        <rFont val="Calibri"/>
        <family val="2"/>
        <scheme val="minor"/>
      </rPr>
      <t>x1</t>
    </r>
  </si>
  <si>
    <r>
      <t>_ Fishing Boats</t>
    </r>
    <r>
      <rPr>
        <sz val="11"/>
        <color rgb="FFFF0000"/>
        <rFont val="Calibri"/>
        <family val="2"/>
        <scheme val="minor"/>
      </rPr>
      <t xml:space="preserve"> x0</t>
    </r>
  </si>
  <si>
    <t>Gt Shrine</t>
  </si>
  <si>
    <t>HH&amp;Graveyard</t>
  </si>
  <si>
    <t>Caravan serai</t>
  </si>
  <si>
    <t>Large Warehouse</t>
  </si>
  <si>
    <t>Caravan Serai</t>
  </si>
  <si>
    <t>Local market</t>
  </si>
  <si>
    <t>Andalon</t>
  </si>
  <si>
    <t>Florin</t>
  </si>
  <si>
    <t>City Base</t>
  </si>
  <si>
    <t>1x Mule Trains</t>
  </si>
  <si>
    <t>Sirian Income =</t>
  </si>
  <si>
    <t>Large Farm</t>
  </si>
  <si>
    <t>Lakehold</t>
  </si>
  <si>
    <t>Done 4719</t>
  </si>
  <si>
    <t xml:space="preserve">Oston </t>
  </si>
  <si>
    <t>_3x Community Fishing Boat</t>
  </si>
  <si>
    <t>_ Armed Keelers x2</t>
  </si>
  <si>
    <t>_ Shallops x3</t>
  </si>
  <si>
    <t>_ Fishing Boats x1</t>
  </si>
  <si>
    <t>_ Armed Keelers x0</t>
  </si>
  <si>
    <t>_ Shallops x2</t>
  </si>
  <si>
    <r>
      <t xml:space="preserve">_ Shallops </t>
    </r>
    <r>
      <rPr>
        <sz val="11"/>
        <color rgb="FFFF0000"/>
        <rFont val="Calibri"/>
        <family val="2"/>
        <scheme val="minor"/>
      </rPr>
      <t>x0</t>
    </r>
  </si>
  <si>
    <r>
      <t>_ Fishing Boats</t>
    </r>
    <r>
      <rPr>
        <sz val="11"/>
        <color rgb="FFFF0000"/>
        <rFont val="Calibri"/>
        <family val="2"/>
        <scheme val="minor"/>
      </rPr>
      <t xml:space="preserve"> x1</t>
    </r>
  </si>
  <si>
    <t>Note:</t>
  </si>
  <si>
    <t>Over El 0.5 BP to be paid in  4721.</t>
  </si>
  <si>
    <t>4720 done (developments in Lakehold)</t>
  </si>
  <si>
    <t>Shallop x2</t>
  </si>
  <si>
    <t>Fishing boat x2</t>
  </si>
  <si>
    <t>Eastgate</t>
  </si>
  <si>
    <t>Roths</t>
  </si>
  <si>
    <t>Tatzleford</t>
  </si>
  <si>
    <t>No Base</t>
  </si>
  <si>
    <t>Shallop</t>
  </si>
  <si>
    <t>NOTE:  Tatzleford has a higher than normal tax rate - income entered manually</t>
  </si>
  <si>
    <t>_ Fishing Boats x2</t>
  </si>
  <si>
    <t>Doesn't want one</t>
  </si>
  <si>
    <t>Offered</t>
  </si>
  <si>
    <t>Great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</si>
</sst>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4" tint="-0.499984740745262"/>
      <name val="Calibri"/>
      <family val="2"/>
      <scheme val="minor"/>
    </font>
    <font>
      <sz val="11"/>
      <color rgb="FF00B05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thin">
        <color rgb="FFB2B2B2"/>
      </right>
      <top style="medium">
        <color rgb="FF0070C0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rgb="FF0070C0"/>
      </top>
      <bottom style="thin">
        <color rgb="FFB2B2B2"/>
      </bottom>
      <diagonal/>
    </border>
    <border>
      <left style="thin">
        <color rgb="FFB2B2B2"/>
      </left>
      <right style="medium">
        <color rgb="FF0070C0"/>
      </right>
      <top style="medium">
        <color rgb="FF0070C0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14" fillId="4" borderId="20" applyNumberFormat="0" applyAlignment="0" applyProtection="0"/>
    <xf numFmtId="0" fontId="16" fillId="0" borderId="0" applyNumberFormat="0" applyFill="0" applyBorder="0" applyAlignment="0" applyProtection="0"/>
  </cellStyleXfs>
  <cellXfs count="163">
    <xf numFmtId="0" fontId="0" fillId="0" borderId="0" xfId="0"/>
    <xf numFmtId="0" fontId="0" fillId="6" borderId="0" xfId="0" applyFill="1"/>
    <xf numFmtId="0" fontId="6" fillId="6" borderId="0" xfId="0" applyFont="1" applyFill="1" applyAlignment="1">
      <alignment horizontal="center" vertical="center" wrapText="1"/>
    </xf>
    <xf numFmtId="0" fontId="4" fillId="4" borderId="1" xfId="4"/>
    <xf numFmtId="0" fontId="4" fillId="4" borderId="3" xfId="4" applyBorder="1"/>
    <xf numFmtId="0" fontId="4" fillId="4" borderId="4" xfId="4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7" borderId="0" xfId="0" applyFill="1"/>
    <xf numFmtId="0" fontId="0" fillId="7" borderId="0" xfId="0" applyFill="1" applyAlignment="1">
      <alignment horizontal="left"/>
    </xf>
    <xf numFmtId="0" fontId="6" fillId="7" borderId="0" xfId="0" applyFont="1" applyFill="1"/>
    <xf numFmtId="0" fontId="2" fillId="2" borderId="0" xfId="2"/>
    <xf numFmtId="0" fontId="2" fillId="2" borderId="2" xfId="2" applyBorder="1"/>
    <xf numFmtId="0" fontId="2" fillId="2" borderId="2" xfId="2" applyBorder="1" applyAlignment="1">
      <alignment horizontal="left"/>
    </xf>
    <xf numFmtId="0" fontId="3" fillId="3" borderId="0" xfId="3"/>
    <xf numFmtId="0" fontId="0" fillId="0" borderId="0" xfId="0" quotePrefix="1"/>
    <xf numFmtId="9" fontId="0" fillId="0" borderId="0" xfId="1" applyFont="1"/>
    <xf numFmtId="2" fontId="0" fillId="0" borderId="0" xfId="0" applyNumberFormat="1"/>
    <xf numFmtId="0" fontId="0" fillId="0" borderId="6" xfId="0" applyBorder="1"/>
    <xf numFmtId="0" fontId="3" fillId="3" borderId="8" xfId="3" applyBorder="1"/>
    <xf numFmtId="0" fontId="3" fillId="3" borderId="9" xfId="3" applyBorder="1"/>
    <xf numFmtId="0" fontId="3" fillId="3" borderId="10" xfId="3" applyBorder="1"/>
    <xf numFmtId="0" fontId="6" fillId="0" borderId="0" xfId="0" applyFont="1"/>
    <xf numFmtId="0" fontId="0" fillId="0" borderId="11" xfId="0" applyBorder="1" applyAlignment="1">
      <alignment horizontal="center"/>
    </xf>
    <xf numFmtId="0" fontId="5" fillId="0" borderId="0" xfId="0" applyFont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9" fillId="0" borderId="0" xfId="0" applyFont="1"/>
    <xf numFmtId="0" fontId="2" fillId="2" borderId="13" xfId="2" applyBorder="1"/>
    <xf numFmtId="0" fontId="2" fillId="2" borderId="13" xfId="2" applyBorder="1" applyAlignment="1">
      <alignment horizontal="left"/>
    </xf>
    <xf numFmtId="0" fontId="2" fillId="2" borderId="14" xfId="2" applyBorder="1"/>
    <xf numFmtId="0" fontId="0" fillId="0" borderId="18" xfId="0" applyBorder="1"/>
    <xf numFmtId="0" fontId="0" fillId="0" borderId="19" xfId="0" applyBorder="1"/>
    <xf numFmtId="0" fontId="0" fillId="5" borderId="2" xfId="5" applyFont="1"/>
    <xf numFmtId="0" fontId="2" fillId="2" borderId="0" xfId="2" applyBorder="1"/>
    <xf numFmtId="0" fontId="0" fillId="0" borderId="0" xfId="0" applyAlignment="1">
      <alignment horizontal="center"/>
    </xf>
    <xf numFmtId="0" fontId="0" fillId="0" borderId="15" xfId="0" applyBorder="1"/>
    <xf numFmtId="0" fontId="0" fillId="8" borderId="12" xfId="0" applyFill="1" applyBorder="1"/>
    <xf numFmtId="0" fontId="0" fillId="0" borderId="0" xfId="0" applyAlignment="1">
      <alignment horizontal="right"/>
    </xf>
    <xf numFmtId="0" fontId="6" fillId="6" borderId="0" xfId="0" applyFont="1" applyFill="1" applyAlignment="1">
      <alignment horizontal="right" vertical="center" wrapText="1"/>
    </xf>
    <xf numFmtId="0" fontId="4" fillId="4" borderId="1" xfId="4" applyAlignment="1">
      <alignment horizontal="right"/>
    </xf>
    <xf numFmtId="0" fontId="4" fillId="4" borderId="4" xfId="4" applyBorder="1" applyAlignment="1">
      <alignment horizontal="right"/>
    </xf>
    <xf numFmtId="0" fontId="0" fillId="0" borderId="0" xfId="0" applyAlignment="1">
      <alignment horizontal="left"/>
    </xf>
    <xf numFmtId="0" fontId="6" fillId="6" borderId="0" xfId="0" applyFont="1" applyFill="1" applyAlignment="1">
      <alignment horizontal="left" vertical="center" wrapText="1"/>
    </xf>
    <xf numFmtId="0" fontId="11" fillId="9" borderId="0" xfId="0" applyFont="1" applyFill="1"/>
    <xf numFmtId="0" fontId="11" fillId="9" borderId="0" xfId="0" applyFont="1" applyFill="1" applyAlignment="1">
      <alignment horizontal="right"/>
    </xf>
    <xf numFmtId="0" fontId="2" fillId="2" borderId="0" xfId="2" applyAlignment="1">
      <alignment horizontal="right"/>
    </xf>
    <xf numFmtId="0" fontId="2" fillId="2" borderId="12" xfId="2" applyBorder="1"/>
    <xf numFmtId="0" fontId="3" fillId="3" borderId="3" xfId="3" applyBorder="1"/>
    <xf numFmtId="0" fontId="3" fillId="3" borderId="3" xfId="3" applyBorder="1" applyAlignment="1">
      <alignment horizontal="center" vertical="center" wrapText="1"/>
    </xf>
    <xf numFmtId="0" fontId="4" fillId="4" borderId="1" xfId="4" applyAlignment="1">
      <alignment horizontal="center"/>
    </xf>
    <xf numFmtId="0" fontId="15" fillId="0" borderId="0" xfId="0" applyFont="1"/>
    <xf numFmtId="0" fontId="14" fillId="4" borderId="20" xfId="6"/>
    <xf numFmtId="0" fontId="9" fillId="2" borderId="0" xfId="2" applyFont="1"/>
    <xf numFmtId="0" fontId="9" fillId="3" borderId="0" xfId="3" applyFont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29" xfId="0" applyBorder="1"/>
    <xf numFmtId="0" fontId="0" fillId="0" borderId="32" xfId="0" applyBorder="1"/>
    <xf numFmtId="0" fontId="0" fillId="0" borderId="33" xfId="0" applyBorder="1"/>
    <xf numFmtId="0" fontId="0" fillId="5" borderId="35" xfId="5" applyFont="1" applyBorder="1"/>
    <xf numFmtId="0" fontId="0" fillId="5" borderId="36" xfId="5" applyFont="1" applyBorder="1"/>
    <xf numFmtId="0" fontId="6" fillId="0" borderId="30" xfId="0" applyFont="1" applyBorder="1"/>
    <xf numFmtId="0" fontId="6" fillId="0" borderId="31" xfId="0" applyFont="1" applyBorder="1"/>
    <xf numFmtId="0" fontId="12" fillId="5" borderId="34" xfId="5" quotePrefix="1" applyFont="1" applyBorder="1"/>
    <xf numFmtId="0" fontId="13" fillId="5" borderId="35" xfId="5" applyFont="1" applyBorder="1"/>
    <xf numFmtId="0" fontId="16" fillId="0" borderId="0" xfId="7"/>
    <xf numFmtId="0" fontId="17" fillId="0" borderId="0" xfId="7" applyFont="1"/>
    <xf numFmtId="0" fontId="18" fillId="0" borderId="0" xfId="0" applyFont="1"/>
    <xf numFmtId="0" fontId="6" fillId="0" borderId="0" xfId="0" quotePrefix="1" applyFont="1"/>
    <xf numFmtId="0" fontId="10" fillId="2" borderId="12" xfId="2" applyFont="1" applyBorder="1"/>
    <xf numFmtId="0" fontId="3" fillId="3" borderId="37" xfId="3" applyBorder="1"/>
    <xf numFmtId="0" fontId="3" fillId="3" borderId="37" xfId="3" applyBorder="1" applyAlignment="1">
      <alignment horizontal="center" vertical="center" wrapText="1"/>
    </xf>
    <xf numFmtId="0" fontId="9" fillId="8" borderId="38" xfId="5" applyFont="1" applyFill="1" applyBorder="1"/>
    <xf numFmtId="0" fontId="0" fillId="0" borderId="9" xfId="0" applyBorder="1"/>
    <xf numFmtId="0" fontId="19" fillId="5" borderId="34" xfId="5" applyFont="1" applyBorder="1"/>
    <xf numFmtId="0" fontId="0" fillId="0" borderId="28" xfId="0" applyBorder="1"/>
    <xf numFmtId="0" fontId="2" fillId="2" borderId="21" xfId="2" applyBorder="1"/>
    <xf numFmtId="0" fontId="2" fillId="2" borderId="22" xfId="2" applyBorder="1" applyAlignment="1">
      <alignment horizontal="left"/>
    </xf>
    <xf numFmtId="0" fontId="2" fillId="2" borderId="22" xfId="2" applyBorder="1"/>
    <xf numFmtId="0" fontId="2" fillId="2" borderId="23" xfId="2" applyBorder="1"/>
    <xf numFmtId="0" fontId="0" fillId="10" borderId="18" xfId="0" applyFill="1" applyBorder="1"/>
    <xf numFmtId="0" fontId="0" fillId="10" borderId="0" xfId="0" applyFill="1"/>
    <xf numFmtId="0" fontId="20" fillId="10" borderId="0" xfId="0" applyFont="1" applyFill="1"/>
    <xf numFmtId="0" fontId="9" fillId="0" borderId="39" xfId="0" applyFont="1" applyBorder="1"/>
    <xf numFmtId="0" fontId="9" fillId="0" borderId="39" xfId="5" applyFont="1" applyFill="1" applyBorder="1"/>
    <xf numFmtId="0" fontId="9" fillId="0" borderId="0" xfId="5" applyFont="1" applyFill="1" applyBorder="1"/>
    <xf numFmtId="0" fontId="0" fillId="0" borderId="11" xfId="0" applyBorder="1"/>
    <xf numFmtId="0" fontId="9" fillId="0" borderId="11" xfId="5" applyFont="1" applyFill="1" applyBorder="1"/>
    <xf numFmtId="0" fontId="9" fillId="0" borderId="8" xfId="5" applyFont="1" applyFill="1" applyBorder="1"/>
    <xf numFmtId="0" fontId="9" fillId="0" borderId="9" xfId="5" applyFont="1" applyFill="1" applyBorder="1"/>
    <xf numFmtId="0" fontId="0" fillId="0" borderId="10" xfId="0" applyBorder="1"/>
    <xf numFmtId="0" fontId="2" fillId="2" borderId="40" xfId="2" applyBorder="1"/>
    <xf numFmtId="0" fontId="2" fillId="2" borderId="41" xfId="2" applyBorder="1"/>
    <xf numFmtId="0" fontId="2" fillId="2" borderId="42" xfId="2" applyBorder="1"/>
    <xf numFmtId="0" fontId="0" fillId="5" borderId="43" xfId="5" applyFont="1" applyBorder="1"/>
    <xf numFmtId="0" fontId="0" fillId="5" borderId="44" xfId="5" applyFont="1" applyBorder="1"/>
    <xf numFmtId="0" fontId="0" fillId="5" borderId="45" xfId="5" applyFont="1" applyBorder="1"/>
    <xf numFmtId="0" fontId="0" fillId="0" borderId="39" xfId="0" applyBorder="1"/>
    <xf numFmtId="0" fontId="0" fillId="0" borderId="8" xfId="0" applyBorder="1"/>
    <xf numFmtId="0" fontId="21" fillId="0" borderId="0" xfId="0" applyFont="1"/>
    <xf numFmtId="0" fontId="2" fillId="2" borderId="5" xfId="2" applyBorder="1"/>
    <xf numFmtId="0" fontId="2" fillId="2" borderId="6" xfId="2" applyBorder="1"/>
    <xf numFmtId="0" fontId="2" fillId="2" borderId="7" xfId="2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0" fillId="11" borderId="13" xfId="0" applyFill="1" applyBorder="1"/>
    <xf numFmtId="0" fontId="0" fillId="11" borderId="13" xfId="0" applyFill="1" applyBorder="1" applyAlignment="1">
      <alignment horizontal="right"/>
    </xf>
    <xf numFmtId="0" fontId="3" fillId="12" borderId="0" xfId="3" applyFill="1" applyBorder="1"/>
    <xf numFmtId="0" fontId="9" fillId="12" borderId="0" xfId="3" applyFont="1" applyFill="1" applyBorder="1"/>
    <xf numFmtId="0" fontId="0" fillId="13" borderId="8" xfId="0" applyFill="1" applyBorder="1"/>
    <xf numFmtId="0" fontId="0" fillId="13" borderId="9" xfId="0" applyFill="1" applyBorder="1"/>
    <xf numFmtId="0" fontId="22" fillId="0" borderId="39" xfId="0" applyFont="1" applyBorder="1"/>
    <xf numFmtId="0" fontId="0" fillId="10" borderId="16" xfId="0" applyFill="1" applyBorder="1"/>
    <xf numFmtId="0" fontId="23" fillId="9" borderId="0" xfId="0" quotePrefix="1" applyFont="1" applyFill="1"/>
    <xf numFmtId="0" fontId="23" fillId="9" borderId="0" xfId="0" applyFont="1" applyFill="1" applyAlignment="1">
      <alignment horizontal="left"/>
    </xf>
    <xf numFmtId="0" fontId="18" fillId="9" borderId="0" xfId="0" applyFont="1" applyFill="1"/>
    <xf numFmtId="0" fontId="24" fillId="0" borderId="30" xfId="0" applyFont="1" applyBorder="1"/>
    <xf numFmtId="0" fontId="0" fillId="0" borderId="0" xfId="1" applyNumberFormat="1" applyFont="1"/>
    <xf numFmtId="0" fontId="6" fillId="0" borderId="0" xfId="1" applyNumberFormat="1" applyFont="1"/>
    <xf numFmtId="0" fontId="25" fillId="10" borderId="0" xfId="0" applyFont="1" applyFill="1"/>
    <xf numFmtId="2" fontId="2" fillId="2" borderId="13" xfId="2" applyNumberFormat="1" applyBorder="1" applyAlignment="1">
      <alignment horizontal="left"/>
    </xf>
    <xf numFmtId="2" fontId="0" fillId="0" borderId="13" xfId="0" applyNumberFormat="1" applyBorder="1"/>
    <xf numFmtId="0" fontId="26" fillId="0" borderId="30" xfId="0" applyFont="1" applyBorder="1"/>
    <xf numFmtId="0" fontId="9" fillId="0" borderId="29" xfId="0" applyFont="1" applyBorder="1"/>
    <xf numFmtId="0" fontId="27" fillId="9" borderId="0" xfId="0" applyFont="1" applyFill="1"/>
    <xf numFmtId="0" fontId="9" fillId="0" borderId="0" xfId="0" applyFont="1" applyAlignment="1">
      <alignment horizontal="left"/>
    </xf>
    <xf numFmtId="0" fontId="6" fillId="5" borderId="43" xfId="5" applyFont="1" applyBorder="1"/>
    <xf numFmtId="0" fontId="6" fillId="5" borderId="44" xfId="5" applyFont="1" applyBorder="1"/>
    <xf numFmtId="0" fontId="0" fillId="5" borderId="46" xfId="5" applyFont="1" applyBorder="1"/>
    <xf numFmtId="0" fontId="5" fillId="5" borderId="47" xfId="5" applyFont="1" applyBorder="1"/>
    <xf numFmtId="0" fontId="0" fillId="5" borderId="47" xfId="5" applyFont="1" applyBorder="1"/>
    <xf numFmtId="0" fontId="2" fillId="2" borderId="6" xfId="2" applyBorder="1" applyAlignment="1">
      <alignment horizontal="right"/>
    </xf>
    <xf numFmtId="0" fontId="6" fillId="0" borderId="39" xfId="0" applyFont="1" applyBorder="1"/>
    <xf numFmtId="0" fontId="0" fillId="0" borderId="39" xfId="0" quotePrefix="1" applyBorder="1"/>
    <xf numFmtId="0" fontId="23" fillId="9" borderId="39" xfId="0" quotePrefix="1" applyFont="1" applyFill="1" applyBorder="1"/>
    <xf numFmtId="0" fontId="9" fillId="0" borderId="9" xfId="0" applyFont="1" applyBorder="1" applyAlignment="1">
      <alignment horizontal="left"/>
    </xf>
    <xf numFmtId="0" fontId="0" fillId="0" borderId="9" xfId="0" applyBorder="1" applyAlignment="1">
      <alignment horizontal="right"/>
    </xf>
    <xf numFmtId="0" fontId="2" fillId="2" borderId="7" xfId="2" applyBorder="1" applyAlignment="1">
      <alignment horizontal="right"/>
    </xf>
    <xf numFmtId="0" fontId="0" fillId="11" borderId="48" xfId="0" applyFill="1" applyBorder="1"/>
    <xf numFmtId="0" fontId="0" fillId="11" borderId="49" xfId="0" applyFill="1" applyBorder="1"/>
    <xf numFmtId="0" fontId="0" fillId="11" borderId="39" xfId="0" applyFill="1" applyBorder="1"/>
    <xf numFmtId="0" fontId="0" fillId="11" borderId="0" xfId="0" applyFill="1"/>
    <xf numFmtId="0" fontId="0" fillId="11" borderId="11" xfId="0" applyFill="1" applyBorder="1"/>
    <xf numFmtId="0" fontId="6" fillId="11" borderId="8" xfId="0" applyFont="1" applyFill="1" applyBorder="1"/>
    <xf numFmtId="0" fontId="0" fillId="11" borderId="9" xfId="0" applyFill="1" applyBorder="1"/>
    <xf numFmtId="0" fontId="0" fillId="11" borderId="10" xfId="0" applyFill="1" applyBorder="1"/>
    <xf numFmtId="0" fontId="22" fillId="5" borderId="45" xfId="5" applyFont="1" applyBorder="1"/>
    <xf numFmtId="0" fontId="0" fillId="0" borderId="6" xfId="0" applyBorder="1" applyAlignment="1">
      <alignment horizontal="right"/>
    </xf>
    <xf numFmtId="0" fontId="23" fillId="5" borderId="50" xfId="5" applyFont="1" applyBorder="1"/>
    <xf numFmtId="0" fontId="22" fillId="5" borderId="2" xfId="5" applyFont="1"/>
    <xf numFmtId="0" fontId="23" fillId="5" borderId="51" xfId="5" applyFont="1" applyBorder="1"/>
    <xf numFmtId="0" fontId="5" fillId="5" borderId="2" xfId="5" applyFont="1"/>
    <xf numFmtId="0" fontId="23" fillId="5" borderId="52" xfId="5" applyFont="1" applyBorder="1"/>
    <xf numFmtId="0" fontId="5" fillId="0" borderId="0" xfId="0" applyFont="1" applyAlignment="1">
      <alignment horizontal="righ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28" fillId="0" borderId="0" xfId="0" applyFont="1"/>
  </cellXfs>
  <cellStyles count="8">
    <cellStyle name="Calculation" xfId="4" builtinId="22"/>
    <cellStyle name="Explanatory Text" xfId="7" builtinId="53"/>
    <cellStyle name="Good" xfId="2" builtinId="26"/>
    <cellStyle name="Neutral" xfId="3" builtinId="28"/>
    <cellStyle name="Normal" xfId="0" builtinId="0"/>
    <cellStyle name="Note" xfId="5" builtinId="10"/>
    <cellStyle name="Output" xfId="6" builtinId="21"/>
    <cellStyle name="Percent" xfId="1" builtinId="5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190500</xdr:colOff>
      <xdr:row>33</xdr:row>
      <xdr:rowOff>66675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953875" y="518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11</xdr:col>
      <xdr:colOff>123825</xdr:colOff>
      <xdr:row>5</xdr:row>
      <xdr:rowOff>76201</xdr:rowOff>
    </xdr:from>
    <xdr:to>
      <xdr:col>19</xdr:col>
      <xdr:colOff>571500</xdr:colOff>
      <xdr:row>15</xdr:row>
      <xdr:rowOff>9526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82100" y="457201"/>
          <a:ext cx="5324475" cy="1809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/>
            <a:t>DELEM Plans</a:t>
          </a:r>
        </a:p>
        <a:p>
          <a:endParaRPr lang="en-GB" sz="1100"/>
        </a:p>
        <a:p>
          <a:r>
            <a:rPr lang="en-GB" sz="11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Trade route from Brundeston to Stonewall?  Via the Valley of Fire</a:t>
          </a:r>
          <a:endParaRPr lang="en-GB" sz="1100" b="0" i="0" u="none" strike="noStrike" baseline="0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endParaRPr lang="en-GB" sz="1100" b="0" i="0" u="none" strike="noStrike" baseline="0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r>
            <a:rPr lang="en-GB" sz="1100" b="1" i="0" u="none" strike="noStrike" baseline="0">
              <a:solidFill>
                <a:srgbClr val="FF0000"/>
              </a:solidFill>
              <a:effectLst/>
              <a:latin typeface="Calibri" panose="020F0502020204030204" pitchFamily="34" charset="0"/>
            </a:rPr>
            <a:t>See The Great East Road Map for locations</a:t>
          </a:r>
        </a:p>
        <a:p>
          <a:endParaRPr lang="en-GB" sz="1100" b="0" i="0" u="none" strike="noStrike" baseline="0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r>
            <a:rPr lang="en-GB" sz="11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Support Henry.</a:t>
          </a:r>
        </a:p>
        <a:p>
          <a:endParaRPr lang="en-GB" sz="1100"/>
        </a:p>
      </xdr:txBody>
    </xdr:sp>
    <xdr:clientData/>
  </xdr:twoCellAnchor>
  <xdr:twoCellAnchor>
    <xdr:from>
      <xdr:col>12</xdr:col>
      <xdr:colOff>54909</xdr:colOff>
      <xdr:row>52</xdr:row>
      <xdr:rowOff>9524</xdr:rowOff>
    </xdr:from>
    <xdr:to>
      <xdr:col>21</xdr:col>
      <xdr:colOff>28575</xdr:colOff>
      <xdr:row>62</xdr:row>
      <xdr:rowOff>134471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149168" y="9054912"/>
          <a:ext cx="4527736" cy="20165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accent6">
                  <a:lumMod val="50000"/>
                </a:schemeClr>
              </a:solidFill>
            </a:rPr>
            <a:t>Notes:  The Mayor of Restov will not allow DELEM to expand beyond a Town Base,</a:t>
          </a:r>
          <a:r>
            <a:rPr lang="en-GB" sz="1100" baseline="0">
              <a:solidFill>
                <a:schemeClr val="accent6">
                  <a:lumMod val="50000"/>
                </a:schemeClr>
              </a:solidFill>
            </a:rPr>
            <a:t> as it conflicts with his family interests.</a:t>
          </a:r>
          <a:endParaRPr lang="en-GB" sz="1100">
            <a:solidFill>
              <a:schemeClr val="accent6">
                <a:lumMod val="50000"/>
              </a:schemeClr>
            </a:solidFill>
          </a:endParaRPr>
        </a:p>
        <a:p>
          <a:r>
            <a:rPr lang="en-GB" sz="1100">
              <a:solidFill>
                <a:srgbClr val="FF0000"/>
              </a:solidFill>
            </a:rPr>
            <a:t>NOTE: Now on Standard Purchase Rate - 1bp contribution per point of Economy</a:t>
          </a: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r>
            <a:rPr lang="en-GB" sz="1100"/>
            <a:t>However, Ricard can buy personal holdings from his own income.  </a:t>
          </a:r>
        </a:p>
        <a:p>
          <a:endParaRPr lang="en-GB" sz="1100"/>
        </a:p>
        <a:p>
          <a:r>
            <a:rPr lang="en-GB" sz="1100"/>
            <a:t>5 bp towards Northern Expansion each</a:t>
          </a:r>
          <a:r>
            <a:rPr lang="en-GB" sz="1100" baseline="0"/>
            <a:t> Campaign round</a:t>
          </a:r>
        </a:p>
        <a:p>
          <a:endParaRPr lang="en-GB" sz="1100" baseline="0"/>
        </a:p>
        <a:p>
          <a:r>
            <a:rPr lang="en-GB" sz="1100" baseline="0">
              <a:solidFill>
                <a:srgbClr val="FF0000"/>
              </a:solidFill>
            </a:rPr>
            <a:t>4719 Done</a:t>
          </a:r>
          <a:endParaRPr lang="en-GB" sz="1100">
            <a:solidFill>
              <a:srgbClr val="FF0000"/>
            </a:solidFill>
          </a:endParaRPr>
        </a:p>
        <a:p>
          <a:endParaRPr lang="en-GB" sz="1100"/>
        </a:p>
        <a:p>
          <a:endParaRPr lang="en-GB" sz="1100"/>
        </a:p>
      </xdr:txBody>
    </xdr:sp>
    <xdr:clientData/>
  </xdr:twoCellAnchor>
  <xdr:twoCellAnchor>
    <xdr:from>
      <xdr:col>11</xdr:col>
      <xdr:colOff>152400</xdr:colOff>
      <xdr:row>16</xdr:row>
      <xdr:rowOff>1682</xdr:rowOff>
    </xdr:from>
    <xdr:to>
      <xdr:col>23</xdr:col>
      <xdr:colOff>17930</xdr:colOff>
      <xdr:row>30</xdr:row>
      <xdr:rowOff>89648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EC2866A-9983-4085-B1C1-D940CBDD15A4}"/>
            </a:ext>
          </a:extLst>
        </xdr:cNvPr>
        <xdr:cNvSpPr txBox="1"/>
      </xdr:nvSpPr>
      <xdr:spPr>
        <a:xfrm>
          <a:off x="9637059" y="2843494"/>
          <a:ext cx="6248400" cy="268773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Neither </a:t>
          </a:r>
          <a:r>
            <a:rPr lang="en-GB" sz="1100" b="1"/>
            <a:t>Brunderton or Sway</a:t>
          </a:r>
          <a:r>
            <a:rPr lang="en-GB" sz="1100" b="1" baseline="0"/>
            <a:t> </a:t>
          </a:r>
          <a:r>
            <a:rPr lang="en-GB" sz="1100" baseline="0"/>
            <a:t>will allow DELEM to establish more than a Town base. </a:t>
          </a:r>
        </a:p>
        <a:p>
          <a:r>
            <a:rPr lang="en-GB" sz="1100" b="1" baseline="0"/>
            <a:t>New Stetven, </a:t>
          </a:r>
          <a:r>
            <a:rPr lang="en-GB" sz="1100" baseline="0"/>
            <a:t>is 'difficult' because of the King Regent.  </a:t>
          </a:r>
          <a:r>
            <a:rPr lang="en-GB" sz="1100" baseline="0">
              <a:solidFill>
                <a:srgbClr val="FF0000"/>
              </a:solidFill>
            </a:rPr>
            <a:t>Other developments at Outsider rate.  1.5 contribution per point of economy.  Using External funds +50% per imported BP.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1">
            <a:solidFill>
              <a:srgbClr val="7030A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Grand Plan - </a:t>
          </a:r>
          <a:r>
            <a:rPr lang="en-GB" sz="1100" b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 Push Road to the North</a:t>
          </a:r>
          <a:r>
            <a:rPr lang="en-GB" sz="1100" b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 - with Trading Posts</a:t>
          </a:r>
          <a:endParaRPr lang="en-GB" sz="1100" b="0">
            <a:solidFill>
              <a:srgbClr val="7030A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12bp contribution from from</a:t>
          </a:r>
          <a:r>
            <a:rPr lang="en-GB" sz="1100" b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 North, 5bp from East.  Each stage costs 16gp</a:t>
          </a:r>
          <a:endParaRPr lang="en-GB" sz="1100" b="0">
            <a:solidFill>
              <a:srgbClr val="7030A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From ther Political</a:t>
          </a:r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Map, there are ten Hexes from Brunderton to Medveyed territory.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fourth expansion will complete the initial trade route</a:t>
          </a:r>
          <a:endParaRPr lang="en-GB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1">
            <a:solidFill>
              <a:srgbClr val="7030A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4718 -  step 1 - Hex just north of Brunderton. (Done)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4719 - step 2 - Valley of Fire. (Plus Merchant Office in New Stetven) (</a:t>
          </a:r>
          <a:r>
            <a:rPr lang="en-GB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r>
            <a:rPr lang="en-GB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4720</a:t>
          </a:r>
          <a:r>
            <a:rPr lang="en-GB" sz="11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- step 3 - ask House Medveyed for permission to create a new village and extend the boudaries of Stonewall.  Start a village for Arice and Peter to own.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Furure -  grow it into a town as The Eastern Reach is extended northwards.</a:t>
          </a:r>
          <a:endParaRPr lang="en-GB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1">
            <a:solidFill>
              <a:srgbClr val="7030A0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  <a:p>
          <a:br>
            <a:rPr lang="en-GB" sz="1100"/>
          </a:br>
          <a:endParaRPr lang="en-GB" sz="1100"/>
        </a:p>
        <a:p>
          <a:endParaRPr lang="en-GB" sz="1100"/>
        </a:p>
        <a:p>
          <a:endParaRPr lang="en-GB" sz="1100"/>
        </a:p>
      </xdr:txBody>
    </xdr:sp>
    <xdr:clientData/>
  </xdr:twoCellAnchor>
  <xdr:twoCellAnchor>
    <xdr:from>
      <xdr:col>11</xdr:col>
      <xdr:colOff>600636</xdr:colOff>
      <xdr:row>67</xdr:row>
      <xdr:rowOff>170329</xdr:rowOff>
    </xdr:from>
    <xdr:to>
      <xdr:col>21</xdr:col>
      <xdr:colOff>8966</xdr:colOff>
      <xdr:row>74</xdr:row>
      <xdr:rowOff>89648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88179B4-1DCF-2F72-21AB-556399B030ED}"/>
            </a:ext>
          </a:extLst>
        </xdr:cNvPr>
        <xdr:cNvSpPr txBox="1"/>
      </xdr:nvSpPr>
      <xdr:spPr>
        <a:xfrm>
          <a:off x="10085295" y="12281647"/>
          <a:ext cx="4572000" cy="11743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Ricard will be allowed to expand his Hamlet in Sirian, but after that it will be 'difficult'.</a:t>
          </a:r>
        </a:p>
        <a:p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NOTE: Now on Standard Purchase Rate - 1bp contribution per point of Economy</a:t>
          </a:r>
          <a:endParaRPr lang="en-GB">
            <a:solidFill>
              <a:srgbClr val="FF0000"/>
            </a:solidFill>
            <a:effectLst/>
          </a:endParaRPr>
        </a:p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9</xdr:row>
      <xdr:rowOff>175260</xdr:rowOff>
    </xdr:from>
    <xdr:to>
      <xdr:col>19</xdr:col>
      <xdr:colOff>365760</xdr:colOff>
      <xdr:row>23</xdr:row>
      <xdr:rowOff>175260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58D655-5D70-9DEF-0908-CD0C3CE1429E}"/>
            </a:ext>
          </a:extLst>
        </xdr:cNvPr>
        <xdr:cNvSpPr txBox="1"/>
      </xdr:nvSpPr>
      <xdr:spPr>
        <a:xfrm>
          <a:off x="8656320" y="1836420"/>
          <a:ext cx="3817620" cy="2560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4719</a:t>
          </a:r>
        </a:p>
        <a:p>
          <a:r>
            <a:rPr lang="en-GB" sz="1100">
              <a:solidFill>
                <a:srgbClr val="FF0000"/>
              </a:solidFill>
            </a:rPr>
            <a:t> 19.5bp to</a:t>
          </a:r>
          <a:r>
            <a:rPr lang="en-GB" sz="1100" baseline="0">
              <a:solidFill>
                <a:srgbClr val="FF0000"/>
              </a:solidFill>
            </a:rPr>
            <a:t> spend</a:t>
          </a:r>
        </a:p>
        <a:p>
          <a:endParaRPr lang="en-GB" sz="1100" baseline="0">
            <a:solidFill>
              <a:srgbClr val="FF0000"/>
            </a:solidFill>
          </a:endParaRPr>
        </a:p>
        <a:p>
          <a:r>
            <a:rPr lang="en-GB" sz="1100" baseline="0">
              <a:solidFill>
                <a:srgbClr val="FF0000"/>
              </a:solidFill>
            </a:rPr>
            <a:t>2bp for  Seari in Varnhold</a:t>
          </a:r>
        </a:p>
        <a:p>
          <a:endParaRPr lang="en-GB" sz="1100" baseline="0">
            <a:solidFill>
              <a:srgbClr val="FF0000"/>
            </a:solidFill>
          </a:endParaRPr>
        </a:p>
        <a:p>
          <a:r>
            <a:rPr lang="en-GB" sz="1100" baseline="0">
              <a:solidFill>
                <a:srgbClr val="FF0000"/>
              </a:solidFill>
            </a:rPr>
            <a:t>8.75bp to Dom</a:t>
          </a:r>
        </a:p>
        <a:p>
          <a:endParaRPr lang="en-GB" sz="1100" baseline="0">
            <a:solidFill>
              <a:srgbClr val="FF0000"/>
            </a:solidFill>
          </a:endParaRP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8.75bp </a:t>
          </a:r>
          <a:r>
            <a:rPr lang="en-GB" sz="1100" baseline="0">
              <a:solidFill>
                <a:srgbClr val="FF0000"/>
              </a:solidFill>
            </a:rPr>
            <a:t>bp to Kendrick.</a:t>
          </a:r>
        </a:p>
        <a:p>
          <a:endParaRPr lang="en-GB" sz="1100" baseline="0">
            <a:solidFill>
              <a:srgbClr val="FF0000"/>
            </a:solidFill>
          </a:endParaRPr>
        </a:p>
        <a:p>
          <a:r>
            <a:rPr lang="en-GB" sz="1100" baseline="0">
              <a:solidFill>
                <a:srgbClr val="FF0000"/>
              </a:solidFill>
            </a:rPr>
            <a:t>All spent!</a:t>
          </a:r>
          <a:endParaRPr lang="en-GB" sz="11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123824</xdr:colOff>
      <xdr:row>4</xdr:row>
      <xdr:rowOff>0</xdr:rowOff>
    </xdr:from>
    <xdr:to>
      <xdr:col>18</xdr:col>
      <xdr:colOff>304799</xdr:colOff>
      <xdr:row>34</xdr:row>
      <xdr:rowOff>15240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0A9264-1538-49E3-806B-D39B71039189}"/>
            </a:ext>
          </a:extLst>
        </xdr:cNvPr>
        <xdr:cNvSpPr txBox="1"/>
      </xdr:nvSpPr>
      <xdr:spPr>
        <a:xfrm>
          <a:off x="9519284" y="914400"/>
          <a:ext cx="4234815" cy="523494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u="sng"/>
            <a:t>Development Plans</a:t>
          </a:r>
        </a:p>
        <a:p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</a:rPr>
            <a:t>Build</a:t>
          </a:r>
          <a:r>
            <a:rPr lang="en-GB" sz="1100" baseline="0">
              <a:effectLst/>
            </a:rPr>
            <a:t> basic merchant house, with a nod to House Yitis principles -  but concentrate on local ferry services, then invest more broadly.  be a good member of the community.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Max 3 def points as a Member of the Southern Chapter </a:t>
          </a:r>
          <a:r>
            <a:rPr lang="en-GB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- Done.</a:t>
          </a:r>
          <a:endParaRPr lang="en-GB">
            <a:solidFill>
              <a:srgbClr val="C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effectLst/>
            </a:rPr>
            <a:t> </a:t>
          </a:r>
          <a:endParaRPr lang="en-GB">
            <a:effectLst/>
          </a:endParaRPr>
        </a:p>
        <a:p>
          <a:r>
            <a:rPr lang="en-GB" sz="1100" baseline="0"/>
            <a:t>1) Eventual plan, for </a:t>
          </a:r>
          <a:r>
            <a:rPr lang="en-GB" sz="1100" b="1" baseline="0"/>
            <a:t>Tusk Wharf</a:t>
          </a:r>
        </a:p>
        <a:p>
          <a:r>
            <a:rPr lang="en-GB" sz="1100" baseline="0"/>
            <a:t>  _ 2x Armed Keeler - done</a:t>
          </a:r>
        </a:p>
        <a:p>
          <a:r>
            <a:rPr lang="en-GB" sz="1100" baseline="0"/>
            <a:t>  _ 3xShallop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- Ferry &amp; Local Trade  around Tusk</a:t>
          </a:r>
          <a:endParaRPr lang="en-GB" sz="1100" baseline="0"/>
        </a:p>
        <a:p>
          <a:r>
            <a:rPr lang="en-GB" sz="1100" baseline="0"/>
            <a:t>  _ 1x fishing boats</a:t>
          </a:r>
        </a:p>
        <a:p>
          <a:r>
            <a:rPr lang="en-GB" sz="1100" baseline="0"/>
            <a:t>2)  The Roost (ferry  and local trade)</a:t>
          </a:r>
        </a:p>
        <a:p>
          <a:r>
            <a:rPr lang="en-GB" sz="1100" baseline="0"/>
            <a:t>3) Look for new opportunities</a:t>
          </a:r>
        </a:p>
        <a:p>
          <a:endParaRPr lang="en-GB" sz="1100" baseline="0"/>
        </a:p>
        <a:p>
          <a:r>
            <a:rPr lang="en-GB" sz="1100" b="1" baseline="0"/>
            <a:t>4720 Proposals - 15.8 bp to spend</a:t>
          </a:r>
        </a:p>
        <a:p>
          <a:endParaRPr lang="en-GB" sz="1100" b="1" baseline="0"/>
        </a:p>
        <a:p>
          <a:r>
            <a:rPr lang="en-GB" sz="1100" b="0" baseline="0">
              <a:solidFill>
                <a:srgbClr val="7030A0"/>
              </a:solidFill>
            </a:rPr>
            <a:t>townbase in Old Keep - 8.5bp</a:t>
          </a:r>
        </a:p>
        <a:p>
          <a:r>
            <a:rPr lang="en-GB" sz="1100" b="0" baseline="0">
              <a:solidFill>
                <a:srgbClr val="7030A0"/>
              </a:solidFill>
            </a:rPr>
            <a:t>Fishing Boat (The Roost)  - 1bp</a:t>
          </a:r>
        </a:p>
        <a:p>
          <a:r>
            <a:rPr lang="en-GB" sz="1100" b="0" baseline="0">
              <a:solidFill>
                <a:srgbClr val="7030A0"/>
              </a:solidFill>
            </a:rPr>
            <a:t>(jetty &amp; Shallop) Tatzleford - 3bp</a:t>
          </a:r>
        </a:p>
        <a:p>
          <a:endParaRPr lang="en-GB" sz="1100" b="0" baseline="0">
            <a:solidFill>
              <a:srgbClr val="7030A0"/>
            </a:solidFill>
          </a:endParaRPr>
        </a:p>
        <a:p>
          <a:r>
            <a:rPr lang="en-GB" sz="1100" b="0" baseline="0">
              <a:solidFill>
                <a:srgbClr val="7030A0"/>
              </a:solidFill>
            </a:rPr>
            <a:t>3.3bp to spend</a:t>
          </a:r>
        </a:p>
        <a:p>
          <a:endParaRPr lang="en-GB" sz="1100" b="1" baseline="0"/>
        </a:p>
        <a:p>
          <a:r>
            <a:rPr lang="en-GB" sz="11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 for 4720 </a:t>
          </a:r>
          <a:r>
            <a:rPr lang="en-GB" sz="1100" b="0" baseline="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UNLESS investments are needed elsewhere</a:t>
          </a:r>
        </a:p>
        <a:p>
          <a:endParaRPr lang="en-GB" sz="1100" b="0" baseline="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baseline="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Consider Newgate</a:t>
          </a:r>
        </a:p>
        <a:p>
          <a:endParaRPr lang="en-GB" sz="1100" baseline="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</xdr:colOff>
      <xdr:row>16</xdr:row>
      <xdr:rowOff>15240</xdr:rowOff>
    </xdr:from>
    <xdr:to>
      <xdr:col>20</xdr:col>
      <xdr:colOff>53340</xdr:colOff>
      <xdr:row>37</xdr:row>
      <xdr:rowOff>45720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23A27A-181F-4DFA-A56C-3D817829B882}"/>
            </a:ext>
          </a:extLst>
        </xdr:cNvPr>
        <xdr:cNvSpPr txBox="1"/>
      </xdr:nvSpPr>
      <xdr:spPr>
        <a:xfrm>
          <a:off x="9105900" y="2941320"/>
          <a:ext cx="3665220" cy="3870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4719</a:t>
          </a:r>
        </a:p>
        <a:p>
          <a:endParaRPr lang="en-GB" sz="1100"/>
        </a:p>
        <a:p>
          <a:endParaRPr lang="en-GB" sz="1100"/>
        </a:p>
        <a:p>
          <a:r>
            <a:rPr lang="en-GB"/>
            <a:t>Florin:  repay debt  0.5BP</a:t>
          </a:r>
          <a:br>
            <a:rPr lang="en-GB"/>
          </a:br>
          <a:br>
            <a:rPr lang="en-GB"/>
          </a:br>
          <a:r>
            <a:rPr lang="en-GB"/>
            <a:t>Silverhold: Great shrine: costs 1.0BP for +1 Loy / +1 Stab</a:t>
          </a:r>
          <a:br>
            <a:rPr lang="en-GB"/>
          </a:br>
          <a:r>
            <a:rPr lang="en-GB"/>
            <a:t>Varnhold: Chapel: costs 3.5BP for +2 Special / +2 Loy / +1 Stab</a:t>
          </a:r>
          <a:br>
            <a:rPr lang="en-GB"/>
          </a:br>
          <a:br>
            <a:rPr lang="en-GB"/>
          </a:br>
          <a:r>
            <a:rPr lang="en-GB">
              <a:solidFill>
                <a:srgbClr val="FF0000"/>
              </a:solidFill>
            </a:rPr>
            <a:t>Newdawn: 1.5 BP to upgrade </a:t>
          </a:r>
          <a:r>
            <a:rPr lang="en-GB"/>
            <a:t>the Holy House to a Chapel</a:t>
          </a:r>
          <a:br>
            <a:rPr lang="en-GB"/>
          </a:br>
          <a:r>
            <a:rPr lang="en-GB">
              <a:solidFill>
                <a:srgbClr val="FF0000"/>
              </a:solidFill>
            </a:rPr>
            <a:t>Newdawn: 3.0 BP to purchase </a:t>
          </a:r>
          <a:r>
            <a:rPr lang="en-GB"/>
            <a:t>the Local Market and upgrade to a Regional Market</a:t>
          </a:r>
          <a:br>
            <a:rPr lang="en-GB"/>
          </a:br>
          <a:br>
            <a:rPr lang="en-GB"/>
          </a:br>
          <a:r>
            <a:rPr lang="en-GB">
              <a:solidFill>
                <a:srgbClr val="FF0000"/>
              </a:solidFill>
            </a:rPr>
            <a:t>Newgate: 2.0BP  Bank</a:t>
          </a:r>
        </a:p>
        <a:p>
          <a:endParaRPr lang="en-GB">
            <a:solidFill>
              <a:srgbClr val="FF0000"/>
            </a:solidFill>
          </a:endParaRPr>
        </a:p>
        <a:p>
          <a:r>
            <a:rPr lang="en-GB">
              <a:solidFill>
                <a:srgbClr val="FF0000"/>
              </a:solidFill>
            </a:rPr>
            <a:t>Total spend</a:t>
          </a:r>
        </a:p>
        <a:p>
          <a:r>
            <a:rPr lang="en-GB">
              <a:solidFill>
                <a:srgbClr val="FF0000"/>
              </a:solidFill>
            </a:rPr>
            <a:t> 11.5</a:t>
          </a:r>
        </a:p>
        <a:p>
          <a:endParaRPr lang="en-GB">
            <a:solidFill>
              <a:srgbClr val="FF0000"/>
            </a:solidFill>
          </a:endParaRPr>
        </a:p>
        <a:p>
          <a:r>
            <a:rPr lang="en-GB" strike="dblStrike" baseline="0">
              <a:solidFill>
                <a:srgbClr val="FF0000"/>
              </a:solidFill>
            </a:rPr>
            <a:t>3.5</a:t>
          </a:r>
          <a:r>
            <a:rPr lang="en-GB">
              <a:solidFill>
                <a:srgbClr val="FF0000"/>
              </a:solidFill>
            </a:rPr>
            <a:t>  0.5 remaining</a:t>
          </a:r>
        </a:p>
        <a:p>
          <a:r>
            <a:rPr lang="en-GB">
              <a:solidFill>
                <a:sysClr val="windowText" lastClr="000000"/>
              </a:solidFill>
            </a:rPr>
            <a:t> - -  </a:t>
          </a:r>
          <a:r>
            <a:rPr lang="en-GB" strike="sngStrike" baseline="0">
              <a:solidFill>
                <a:sysClr val="windowText" lastClr="000000"/>
              </a:solidFill>
            </a:rPr>
            <a:t>3.0</a:t>
          </a:r>
          <a:r>
            <a:rPr lang="en-GB">
              <a:solidFill>
                <a:sysClr val="windowText" lastClr="000000"/>
              </a:solidFill>
            </a:rPr>
            <a:t> Andalon - Great Farm added</a:t>
          </a:r>
        </a:p>
        <a:p>
          <a:r>
            <a:rPr lang="en-GB">
              <a:solidFill>
                <a:sysClr val="windowText" lastClr="000000"/>
              </a:solidFill>
            </a:rPr>
            <a:t> - -  0.5 Florin</a:t>
          </a:r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  <a:p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312420</xdr:colOff>
      <xdr:row>9</xdr:row>
      <xdr:rowOff>137160</xdr:rowOff>
    </xdr:from>
    <xdr:to>
      <xdr:col>16</xdr:col>
      <xdr:colOff>213360</xdr:colOff>
      <xdr:row>21</xdr:row>
      <xdr:rowOff>15240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56C30E-E187-475F-549E-0C30442CA596}"/>
            </a:ext>
          </a:extLst>
        </xdr:cNvPr>
        <xdr:cNvSpPr txBox="1"/>
      </xdr:nvSpPr>
      <xdr:spPr>
        <a:xfrm>
          <a:off x="8679180" y="1798320"/>
          <a:ext cx="2339340" cy="189738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Plans - 4720</a:t>
          </a:r>
        </a:p>
        <a:p>
          <a:endParaRPr lang="en-GB" sz="1100"/>
        </a:p>
        <a:p>
          <a:r>
            <a:rPr lang="en-GB" sz="1100"/>
            <a:t>Graveyard in Lakehold</a:t>
          </a:r>
        </a:p>
        <a:p>
          <a:endParaRPr lang="en-GB" sz="1100"/>
        </a:p>
        <a:p>
          <a:r>
            <a:rPr lang="en-GB" sz="1100"/>
            <a:t>Consider upgrading </a:t>
          </a:r>
        </a:p>
        <a:p>
          <a:r>
            <a:rPr lang="en-GB" sz="1100"/>
            <a:t>- New dawn</a:t>
          </a:r>
        </a:p>
        <a:p>
          <a:r>
            <a:rPr lang="en-GB" sz="1100"/>
            <a:t>- Apple Lodge  (needs econ first)</a:t>
          </a:r>
        </a:p>
        <a:p>
          <a:r>
            <a:rPr lang="en-GB" sz="1100"/>
            <a:t>- Mound </a:t>
          </a:r>
        </a:p>
        <a:p>
          <a:r>
            <a:rPr lang="en-GB" sz="1100"/>
            <a:t>to a HH &amp; Graveyard.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504824</xdr:colOff>
      <xdr:row>6</xdr:row>
      <xdr:rowOff>28574</xdr:rowOff>
    </xdr:from>
    <xdr:to>
      <xdr:col>19</xdr:col>
      <xdr:colOff>380999</xdr:colOff>
      <xdr:row>20</xdr:row>
      <xdr:rowOff>152399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749664" y="1125854"/>
          <a:ext cx="3533775" cy="27374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General Plan.</a:t>
          </a:r>
        </a:p>
        <a:p>
          <a:r>
            <a:rPr lang="en-GB" sz="1100"/>
            <a:t>Support Kendic with his protective developments</a:t>
          </a:r>
        </a:p>
        <a:p>
          <a:r>
            <a:rPr lang="en-GB" sz="1100"/>
            <a:t>build a mission in cities</a:t>
          </a:r>
        </a:p>
        <a:p>
          <a:r>
            <a:rPr lang="en-GB" sz="1100"/>
            <a:t>Donate the rest to 'The Cause'</a:t>
          </a:r>
          <a:r>
            <a:rPr lang="en-GB" sz="1100" baseline="0"/>
            <a:t> at The World Wound</a:t>
          </a:r>
          <a:endParaRPr lang="en-GB" sz="1100"/>
        </a:p>
        <a:p>
          <a:endParaRPr lang="en-GB" sz="1100"/>
        </a:p>
        <a:p>
          <a:r>
            <a:rPr lang="en-GB" sz="1100"/>
            <a:t>4720 -</a:t>
          </a:r>
          <a:r>
            <a:rPr lang="en-GB" sz="1100" baseline="0"/>
            <a:t>  3.5bp to spend</a:t>
          </a:r>
        </a:p>
        <a:p>
          <a:endParaRPr lang="en-GB" sz="1100" baseline="0"/>
        </a:p>
        <a:p>
          <a:r>
            <a:rPr lang="en-GB" sz="1100" baseline="0"/>
            <a:t>0.5 Kunlun - Shrine &gt; Gt Shrine 0.5 </a:t>
          </a:r>
          <a:r>
            <a:rPr lang="en-GB" sz="1100" baseline="0">
              <a:solidFill>
                <a:srgbClr val="FF0000"/>
              </a:solidFill>
            </a:rPr>
            <a:t>Done</a:t>
          </a:r>
        </a:p>
        <a:p>
          <a:endParaRPr lang="en-GB" sz="1100" baseline="0">
            <a:solidFill>
              <a:srgbClr val="FF0000"/>
            </a:solidFill>
          </a:endParaRPr>
        </a:p>
        <a:p>
          <a:r>
            <a:rPr lang="en-GB" sz="1100" baseline="0">
              <a:solidFill>
                <a:sysClr val="windowText" lastClr="000000"/>
              </a:solidFill>
            </a:rPr>
            <a:t>3bp left to spend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594360</xdr:colOff>
      <xdr:row>4</xdr:row>
      <xdr:rowOff>121920</xdr:rowOff>
    </xdr:from>
    <xdr:to>
      <xdr:col>16</xdr:col>
      <xdr:colOff>99060</xdr:colOff>
      <xdr:row>14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164956-7044-41BE-8EEF-AC94FA4B3736}"/>
            </a:ext>
          </a:extLst>
        </xdr:cNvPr>
        <xdr:cNvSpPr txBox="1"/>
      </xdr:nvSpPr>
      <xdr:spPr>
        <a:xfrm>
          <a:off x="10325100" y="853440"/>
          <a:ext cx="2400300" cy="1744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4720</a:t>
          </a:r>
        </a:p>
        <a:p>
          <a:endParaRPr lang="en-GB" sz="1100" baseline="0"/>
        </a:p>
        <a:p>
          <a:r>
            <a:rPr lang="en-GB" sz="1100" baseline="0"/>
            <a:t>2bp to spend</a:t>
          </a:r>
        </a:p>
        <a:p>
          <a:endParaRPr lang="en-GB" sz="1100" baseline="0"/>
        </a:p>
        <a:p>
          <a:r>
            <a:rPr lang="en-GB" sz="1100" baseline="0"/>
            <a:t>1bp = Community Fishing Boat</a:t>
          </a:r>
        </a:p>
        <a:p>
          <a:endParaRPr lang="en-GB" sz="1100" baseline="0"/>
        </a:p>
        <a:p>
          <a:r>
            <a:rPr lang="en-GB" sz="1100" baseline="0"/>
            <a:t>Bank 1bp</a:t>
          </a:r>
        </a:p>
        <a:p>
          <a:endParaRPr lang="en-GB" sz="1100" baseline="0"/>
        </a:p>
        <a:p>
          <a:r>
            <a:rPr lang="en-GB" sz="1100" baseline="0">
              <a:solidFill>
                <a:srgbClr val="FF0000"/>
              </a:solidFill>
            </a:rPr>
            <a:t>Done</a:t>
          </a:r>
        </a:p>
        <a:p>
          <a:endParaRPr lang="en-GB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3:X138"/>
  <sheetViews>
    <sheetView topLeftCell="A2" zoomScale="85" zoomScaleNormal="85" workbookViewId="0">
      <selection activeCell="Y57" sqref="Y57"/>
    </sheetView>
  </sheetViews>
  <sheetFormatPr defaultRowHeight="14.4" x14ac:dyDescent="0.3"/>
  <cols>
    <col min="3" max="3" width="21.33203125" customWidth="1"/>
    <col min="4" max="4" width="29.33203125" customWidth="1"/>
    <col min="5" max="5" width="9" customWidth="1"/>
    <col min="6" max="6" width="13.109375" customWidth="1"/>
    <col min="11" max="11" width="12.33203125" customWidth="1"/>
    <col min="14" max="14" width="22" customWidth="1"/>
    <col min="15" max="19" width="5.21875" customWidth="1"/>
    <col min="20" max="20" width="4.88671875" customWidth="1"/>
    <col min="21" max="21" width="4.5546875" customWidth="1"/>
  </cols>
  <sheetData>
    <row r="3" spans="3:11" x14ac:dyDescent="0.3">
      <c r="E3" s="37" t="s">
        <v>189</v>
      </c>
      <c r="F3" s="37" t="s">
        <v>188</v>
      </c>
      <c r="G3" s="37" t="s">
        <v>187</v>
      </c>
    </row>
    <row r="4" spans="3:11" ht="13.2" customHeight="1" x14ac:dyDescent="0.3">
      <c r="D4" t="s">
        <v>101</v>
      </c>
      <c r="E4" s="23">
        <f>G4-F4</f>
        <v>31</v>
      </c>
      <c r="F4">
        <v>0</v>
      </c>
      <c r="G4">
        <f>B77</f>
        <v>31</v>
      </c>
    </row>
    <row r="5" spans="3:11" x14ac:dyDescent="0.3">
      <c r="D5" t="s">
        <v>102</v>
      </c>
      <c r="E5" s="23">
        <f t="shared" ref="E5:E6" si="0">G5-F5</f>
        <v>2.7000000000000011</v>
      </c>
      <c r="F5">
        <v>5</v>
      </c>
      <c r="G5">
        <f>B51</f>
        <v>7.7000000000000011</v>
      </c>
    </row>
    <row r="6" spans="3:11" x14ac:dyDescent="0.3">
      <c r="D6" t="s">
        <v>0</v>
      </c>
      <c r="E6" s="23">
        <f t="shared" si="0"/>
        <v>3.3000000000000007</v>
      </c>
      <c r="F6">
        <v>12</v>
      </c>
      <c r="G6">
        <f>B17</f>
        <v>15.3</v>
      </c>
    </row>
    <row r="9" spans="3:11" x14ac:dyDescent="0.3">
      <c r="C9" s="50"/>
      <c r="D9" s="50" t="s">
        <v>1</v>
      </c>
      <c r="E9" s="50" t="s">
        <v>2</v>
      </c>
      <c r="F9" s="50"/>
      <c r="G9" s="50"/>
      <c r="H9" s="50"/>
      <c r="I9" s="50"/>
      <c r="J9" s="50"/>
      <c r="K9" s="50"/>
    </row>
    <row r="10" spans="3:11" ht="12.75" customHeight="1" x14ac:dyDescent="0.3">
      <c r="C10" s="50" t="s">
        <v>3</v>
      </c>
      <c r="D10" s="50" t="s">
        <v>4</v>
      </c>
      <c r="E10" s="50" t="s">
        <v>99</v>
      </c>
      <c r="F10" s="50" t="s">
        <v>5</v>
      </c>
      <c r="G10" s="50" t="s">
        <v>6</v>
      </c>
      <c r="H10" s="50" t="s">
        <v>7</v>
      </c>
      <c r="I10" s="50" t="s">
        <v>8</v>
      </c>
      <c r="J10" s="50" t="s">
        <v>9</v>
      </c>
      <c r="K10" s="50" t="s">
        <v>97</v>
      </c>
    </row>
    <row r="11" spans="3:11" x14ac:dyDescent="0.3">
      <c r="E11" s="4">
        <f t="shared" ref="E11:J11" si="1">SUM(E12:E165)</f>
        <v>60</v>
      </c>
      <c r="F11" s="4">
        <f t="shared" si="1"/>
        <v>58</v>
      </c>
      <c r="G11" s="4">
        <f t="shared" si="1"/>
        <v>16</v>
      </c>
      <c r="H11" s="4">
        <f t="shared" si="1"/>
        <v>17</v>
      </c>
      <c r="I11" s="4">
        <f t="shared" si="1"/>
        <v>1</v>
      </c>
      <c r="J11" s="4">
        <f t="shared" si="1"/>
        <v>55.099999999999994</v>
      </c>
    </row>
    <row r="12" spans="3:11" x14ac:dyDescent="0.3">
      <c r="E12" s="6"/>
      <c r="F12" s="6"/>
      <c r="J12">
        <f>(((E12+F12)/2))</f>
        <v>0</v>
      </c>
    </row>
    <row r="13" spans="3:11" x14ac:dyDescent="0.3">
      <c r="J13">
        <f t="shared" ref="J13:J16" si="2">(((E13+F13)/2))</f>
        <v>0</v>
      </c>
    </row>
    <row r="14" spans="3:11" x14ac:dyDescent="0.3">
      <c r="J14">
        <f t="shared" si="2"/>
        <v>0</v>
      </c>
    </row>
    <row r="15" spans="3:11" x14ac:dyDescent="0.3">
      <c r="C15" s="9" t="s">
        <v>16</v>
      </c>
      <c r="D15" s="10">
        <f>SUM(D17:D137)</f>
        <v>50</v>
      </c>
      <c r="E15" s="9"/>
      <c r="F15" s="11" t="s">
        <v>17</v>
      </c>
      <c r="G15" s="9"/>
      <c r="H15" s="9"/>
      <c r="I15" s="9"/>
      <c r="J15" s="9"/>
    </row>
    <row r="16" spans="3:11" x14ac:dyDescent="0.3">
      <c r="J16">
        <f t="shared" si="2"/>
        <v>0</v>
      </c>
    </row>
    <row r="17" spans="1:24" x14ac:dyDescent="0.3">
      <c r="A17" s="39" t="s">
        <v>18</v>
      </c>
      <c r="B17" s="26">
        <f>D17+D27+D40+J18</f>
        <v>15.3</v>
      </c>
      <c r="C17" s="30" t="s">
        <v>19</v>
      </c>
      <c r="D17" s="31">
        <f>SUM(J19:J26)</f>
        <v>2.75</v>
      </c>
      <c r="E17" s="30" t="s">
        <v>20</v>
      </c>
      <c r="F17" s="30"/>
      <c r="G17" s="30"/>
      <c r="H17" s="30"/>
      <c r="I17" s="30"/>
      <c r="J17" s="30"/>
      <c r="K17">
        <v>0.25</v>
      </c>
    </row>
    <row r="18" spans="1:24" ht="21" x14ac:dyDescent="0.4">
      <c r="A18" s="85"/>
      <c r="B18" s="86"/>
      <c r="C18" s="87"/>
      <c r="D18" s="86"/>
      <c r="E18" s="86"/>
      <c r="F18" s="86"/>
      <c r="G18" s="86"/>
      <c r="H18" s="86"/>
      <c r="I18" s="125" t="s">
        <v>62</v>
      </c>
      <c r="J18">
        <v>4</v>
      </c>
      <c r="X18" s="70"/>
    </row>
    <row r="19" spans="1:24" x14ac:dyDescent="0.3">
      <c r="A19" s="33"/>
      <c r="C19" s="71" t="s">
        <v>107</v>
      </c>
      <c r="D19" s="71" t="s">
        <v>21</v>
      </c>
      <c r="G19">
        <v>1</v>
      </c>
      <c r="H19">
        <v>1</v>
      </c>
      <c r="J19" cm="1">
        <f t="array" ref="J19">SUM(E19:F19*$K$17)</f>
        <v>0</v>
      </c>
      <c r="X19" s="50"/>
    </row>
    <row r="20" spans="1:24" x14ac:dyDescent="0.3">
      <c r="A20" s="33"/>
      <c r="D20" s="35" t="s">
        <v>59</v>
      </c>
      <c r="E20" s="35">
        <v>2</v>
      </c>
      <c r="F20" s="35"/>
      <c r="G20" s="35"/>
      <c r="H20" s="35"/>
      <c r="I20" s="35"/>
      <c r="J20" cm="1">
        <f t="array" ref="J20">SUM(E20:F20*$K$17)</f>
        <v>0.5</v>
      </c>
    </row>
    <row r="21" spans="1:24" x14ac:dyDescent="0.3">
      <c r="A21" s="33"/>
      <c r="D21" t="s">
        <v>71</v>
      </c>
      <c r="F21">
        <v>1</v>
      </c>
      <c r="J21" cm="1">
        <f t="array" ref="J21">SUM(E21:F21*$K$17)</f>
        <v>0.25</v>
      </c>
    </row>
    <row r="22" spans="1:24" x14ac:dyDescent="0.3">
      <c r="A22" s="33"/>
      <c r="D22" t="s">
        <v>27</v>
      </c>
      <c r="F22">
        <v>1</v>
      </c>
      <c r="J22" cm="1">
        <f t="array" ref="J22">SUM(E22:F22*$K$17)</f>
        <v>0.25</v>
      </c>
    </row>
    <row r="23" spans="1:24" x14ac:dyDescent="0.3">
      <c r="A23" s="33"/>
      <c r="D23" t="s">
        <v>31</v>
      </c>
      <c r="F23">
        <v>1</v>
      </c>
      <c r="J23" cm="1">
        <f t="array" ref="J23">SUM(E23:F23*$K$17)</f>
        <v>0.25</v>
      </c>
    </row>
    <row r="24" spans="1:24" x14ac:dyDescent="0.3">
      <c r="A24" s="33"/>
      <c r="D24" t="s">
        <v>147</v>
      </c>
      <c r="F24">
        <v>1</v>
      </c>
      <c r="J24" cm="1">
        <f t="array" ref="J24">SUM(E24:F24*$K$17)</f>
        <v>0.25</v>
      </c>
    </row>
    <row r="25" spans="1:24" x14ac:dyDescent="0.3">
      <c r="A25" s="33"/>
      <c r="D25" t="s">
        <v>111</v>
      </c>
      <c r="E25">
        <v>3</v>
      </c>
      <c r="J25" cm="1">
        <f t="array" ref="J25">SUM(E25:F25*$K$17)</f>
        <v>0.75</v>
      </c>
    </row>
    <row r="26" spans="1:24" x14ac:dyDescent="0.3">
      <c r="A26" s="33"/>
      <c r="D26" t="s">
        <v>112</v>
      </c>
      <c r="E26">
        <v>2</v>
      </c>
      <c r="J26" cm="1">
        <f t="array" ref="J26">SUM(E26:F26*$K$17)</f>
        <v>0.5</v>
      </c>
      <c r="K26">
        <v>0.35</v>
      </c>
    </row>
    <row r="27" spans="1:24" x14ac:dyDescent="0.3">
      <c r="A27" s="33"/>
      <c r="C27" s="13" t="s">
        <v>24</v>
      </c>
      <c r="D27" s="14">
        <f>SUM(J31:J38)</f>
        <v>4.55</v>
      </c>
      <c r="E27" s="36" t="s">
        <v>25</v>
      </c>
      <c r="F27" s="36"/>
      <c r="G27" s="36"/>
      <c r="H27" s="36"/>
      <c r="I27" s="36"/>
      <c r="J27" s="36"/>
    </row>
    <row r="28" spans="1:24" x14ac:dyDescent="0.3">
      <c r="A28" s="33"/>
      <c r="C28" s="71" t="s">
        <v>107</v>
      </c>
      <c r="D28" s="71" t="s">
        <v>192</v>
      </c>
      <c r="E28" s="72"/>
      <c r="F28" s="72">
        <v>2</v>
      </c>
      <c r="G28" s="72">
        <v>1</v>
      </c>
      <c r="H28" s="72">
        <v>1</v>
      </c>
      <c r="I28" s="72"/>
      <c r="J28">
        <f>SUM(E28:F28)*$K$26</f>
        <v>0.7</v>
      </c>
    </row>
    <row r="29" spans="1:24" x14ac:dyDescent="0.3">
      <c r="A29" s="33"/>
      <c r="C29" s="71" t="s">
        <v>107</v>
      </c>
      <c r="D29" s="71" t="s">
        <v>79</v>
      </c>
      <c r="E29" s="72"/>
      <c r="F29" s="72"/>
      <c r="G29" s="72">
        <v>1</v>
      </c>
      <c r="H29" s="72">
        <v>1</v>
      </c>
      <c r="I29" s="72"/>
      <c r="J29">
        <f t="shared" ref="J29:J39" si="3">SUM(E29:F29)*$K$26</f>
        <v>0</v>
      </c>
    </row>
    <row r="30" spans="1:24" x14ac:dyDescent="0.3">
      <c r="A30" s="33"/>
      <c r="J30">
        <f t="shared" si="3"/>
        <v>0</v>
      </c>
    </row>
    <row r="31" spans="1:24" ht="15" thickBot="1" x14ac:dyDescent="0.35">
      <c r="A31" s="33"/>
      <c r="C31" s="37"/>
      <c r="D31" s="35" t="s">
        <v>86</v>
      </c>
      <c r="E31" s="35">
        <v>2</v>
      </c>
      <c r="F31" s="35"/>
      <c r="G31" s="35"/>
      <c r="H31" s="35"/>
      <c r="I31" s="35"/>
      <c r="J31">
        <f t="shared" si="3"/>
        <v>0.7</v>
      </c>
    </row>
    <row r="32" spans="1:24" x14ac:dyDescent="0.3">
      <c r="A32" s="33"/>
      <c r="C32" s="37"/>
      <c r="D32" s="35" t="s">
        <v>85</v>
      </c>
      <c r="E32" s="35">
        <v>2</v>
      </c>
      <c r="F32" s="35"/>
      <c r="G32" s="35"/>
      <c r="H32" s="35"/>
      <c r="I32" s="35"/>
      <c r="J32">
        <f t="shared" si="3"/>
        <v>0.7</v>
      </c>
      <c r="M32" s="7"/>
      <c r="N32" s="19" t="s">
        <v>168</v>
      </c>
      <c r="O32" s="19"/>
      <c r="P32" s="19"/>
      <c r="Q32" s="19"/>
      <c r="R32" s="19"/>
      <c r="S32" s="19"/>
      <c r="T32" s="19"/>
      <c r="U32" s="8"/>
    </row>
    <row r="33" spans="1:21" x14ac:dyDescent="0.3">
      <c r="A33" s="33"/>
      <c r="D33" t="s">
        <v>27</v>
      </c>
      <c r="F33">
        <v>1</v>
      </c>
      <c r="J33">
        <f t="shared" si="3"/>
        <v>0.35</v>
      </c>
      <c r="M33" s="102"/>
      <c r="N33" t="s">
        <v>181</v>
      </c>
      <c r="U33" s="91"/>
    </row>
    <row r="34" spans="1:21" x14ac:dyDescent="0.3">
      <c r="A34" s="33"/>
      <c r="D34" t="s">
        <v>28</v>
      </c>
      <c r="F34">
        <v>1</v>
      </c>
      <c r="J34">
        <f t="shared" si="3"/>
        <v>0.35</v>
      </c>
      <c r="M34" s="102"/>
      <c r="N34" t="s">
        <v>182</v>
      </c>
      <c r="U34" s="91"/>
    </row>
    <row r="35" spans="1:21" x14ac:dyDescent="0.3">
      <c r="A35" s="33"/>
      <c r="D35" t="s">
        <v>57</v>
      </c>
      <c r="F35">
        <v>1</v>
      </c>
      <c r="H35">
        <v>1</v>
      </c>
      <c r="J35">
        <f t="shared" si="3"/>
        <v>0.35</v>
      </c>
      <c r="M35" s="102"/>
      <c r="U35" s="91"/>
    </row>
    <row r="36" spans="1:21" x14ac:dyDescent="0.3">
      <c r="A36" s="33"/>
      <c r="D36" t="s">
        <v>147</v>
      </c>
      <c r="F36">
        <v>1</v>
      </c>
      <c r="J36">
        <f t="shared" si="3"/>
        <v>0.35</v>
      </c>
      <c r="M36" s="117" t="s">
        <v>190</v>
      </c>
      <c r="O36">
        <f>SUM(O38:O45)</f>
        <v>1</v>
      </c>
      <c r="P36">
        <f t="shared" ref="P36:S36" si="4">SUM(P38:P45)</f>
        <v>2</v>
      </c>
      <c r="Q36">
        <f t="shared" si="4"/>
        <v>2</v>
      </c>
      <c r="R36">
        <f t="shared" si="4"/>
        <v>2</v>
      </c>
      <c r="S36">
        <f t="shared" si="4"/>
        <v>2</v>
      </c>
      <c r="U36" s="91" t="s">
        <v>175</v>
      </c>
    </row>
    <row r="37" spans="1:21" x14ac:dyDescent="0.3">
      <c r="A37" s="33"/>
      <c r="D37" t="s">
        <v>29</v>
      </c>
      <c r="E37">
        <v>2</v>
      </c>
      <c r="J37">
        <f t="shared" si="3"/>
        <v>0.7</v>
      </c>
      <c r="M37" s="102" t="s">
        <v>174</v>
      </c>
      <c r="O37" s="50" t="s">
        <v>169</v>
      </c>
      <c r="P37" s="51" t="s">
        <v>103</v>
      </c>
      <c r="Q37" s="51" t="s">
        <v>170</v>
      </c>
      <c r="R37" s="51" t="s">
        <v>171</v>
      </c>
      <c r="S37" s="51" t="s">
        <v>172</v>
      </c>
      <c r="U37" s="91"/>
    </row>
    <row r="38" spans="1:21" x14ac:dyDescent="0.3">
      <c r="A38" s="33"/>
      <c r="D38" t="s">
        <v>113</v>
      </c>
      <c r="E38">
        <v>3</v>
      </c>
      <c r="J38">
        <f t="shared" si="3"/>
        <v>1.0499999999999998</v>
      </c>
      <c r="M38" s="102">
        <v>1</v>
      </c>
      <c r="N38" t="s">
        <v>23</v>
      </c>
      <c r="P38">
        <v>1</v>
      </c>
      <c r="U38" s="91">
        <v>1</v>
      </c>
    </row>
    <row r="39" spans="1:21" x14ac:dyDescent="0.3">
      <c r="A39" s="33"/>
      <c r="J39">
        <f t="shared" si="3"/>
        <v>0</v>
      </c>
      <c r="K39">
        <v>0.4</v>
      </c>
      <c r="M39" s="102">
        <v>1.5</v>
      </c>
      <c r="N39" t="s">
        <v>57</v>
      </c>
      <c r="P39">
        <v>1</v>
      </c>
      <c r="R39">
        <v>1</v>
      </c>
      <c r="U39" s="91">
        <v>1</v>
      </c>
    </row>
    <row r="40" spans="1:21" x14ac:dyDescent="0.3">
      <c r="A40" s="33"/>
      <c r="C40" s="13" t="s">
        <v>30</v>
      </c>
      <c r="D40" s="14">
        <f>SUM(J41:J46)</f>
        <v>4</v>
      </c>
      <c r="E40" s="36" t="s">
        <v>25</v>
      </c>
      <c r="F40" s="36"/>
      <c r="G40" s="36"/>
      <c r="H40" s="36"/>
      <c r="I40" s="36"/>
      <c r="J40" s="36"/>
      <c r="M40" s="102">
        <v>1</v>
      </c>
      <c r="N40" t="s">
        <v>173</v>
      </c>
      <c r="O40">
        <v>1</v>
      </c>
      <c r="U40" s="91"/>
    </row>
    <row r="41" spans="1:21" x14ac:dyDescent="0.3">
      <c r="A41" s="33"/>
      <c r="C41" s="37"/>
      <c r="D41" s="35" t="s">
        <v>59</v>
      </c>
      <c r="E41" s="35">
        <v>2</v>
      </c>
      <c r="F41" s="35"/>
      <c r="G41" s="35"/>
      <c r="H41" s="35"/>
      <c r="I41" s="35"/>
      <c r="J41">
        <f>SUM(E41:F41)*$K$39</f>
        <v>0.8</v>
      </c>
      <c r="M41" s="102">
        <v>2</v>
      </c>
      <c r="N41" t="s">
        <v>176</v>
      </c>
      <c r="Q41">
        <v>1</v>
      </c>
      <c r="R41">
        <v>1</v>
      </c>
      <c r="S41">
        <v>1</v>
      </c>
      <c r="U41" s="91">
        <v>1</v>
      </c>
    </row>
    <row r="42" spans="1:21" x14ac:dyDescent="0.3">
      <c r="A42" s="33"/>
      <c r="D42" t="s">
        <v>148</v>
      </c>
      <c r="F42">
        <v>1</v>
      </c>
      <c r="J42">
        <f t="shared" ref="J42:J48" si="5">SUM(E42:F42)*$K$39</f>
        <v>0.4</v>
      </c>
      <c r="M42" s="102">
        <v>0.5</v>
      </c>
      <c r="N42" t="s">
        <v>178</v>
      </c>
      <c r="Q42">
        <v>1</v>
      </c>
      <c r="U42" s="91">
        <v>1</v>
      </c>
    </row>
    <row r="43" spans="1:21" x14ac:dyDescent="0.3">
      <c r="A43" s="33"/>
      <c r="D43" t="s">
        <v>114</v>
      </c>
      <c r="E43">
        <v>4</v>
      </c>
      <c r="J43">
        <f t="shared" si="5"/>
        <v>1.6</v>
      </c>
      <c r="M43" s="102">
        <v>1</v>
      </c>
      <c r="N43" t="s">
        <v>177</v>
      </c>
      <c r="S43">
        <v>1</v>
      </c>
      <c r="U43" s="91"/>
    </row>
    <row r="44" spans="1:21" x14ac:dyDescent="0.3">
      <c r="A44" s="33"/>
      <c r="D44" t="s">
        <v>93</v>
      </c>
      <c r="E44">
        <v>1</v>
      </c>
      <c r="J44">
        <f t="shared" si="5"/>
        <v>0.4</v>
      </c>
      <c r="M44" s="102"/>
      <c r="U44" s="91"/>
    </row>
    <row r="45" spans="1:21" x14ac:dyDescent="0.3">
      <c r="A45" s="33"/>
      <c r="D45" t="s">
        <v>27</v>
      </c>
      <c r="F45">
        <v>1</v>
      </c>
      <c r="J45">
        <f t="shared" si="5"/>
        <v>0.4</v>
      </c>
      <c r="M45" s="102">
        <v>3</v>
      </c>
      <c r="N45" t="s">
        <v>179</v>
      </c>
      <c r="U45" s="91"/>
    </row>
    <row r="46" spans="1:21" x14ac:dyDescent="0.3">
      <c r="A46" s="33"/>
      <c r="D46" t="s">
        <v>31</v>
      </c>
      <c r="F46">
        <v>1</v>
      </c>
      <c r="J46">
        <f t="shared" si="5"/>
        <v>0.4</v>
      </c>
      <c r="M46" s="102">
        <f>SUM(M38:M43)</f>
        <v>7</v>
      </c>
      <c r="N46" t="s">
        <v>180</v>
      </c>
      <c r="O46" t="s">
        <v>183</v>
      </c>
      <c r="U46" s="91"/>
    </row>
    <row r="47" spans="1:21" x14ac:dyDescent="0.3">
      <c r="D47" t="s">
        <v>71</v>
      </c>
      <c r="F47">
        <v>1</v>
      </c>
      <c r="J47">
        <f t="shared" si="5"/>
        <v>0.4</v>
      </c>
      <c r="M47" s="102"/>
      <c r="U47" s="91"/>
    </row>
    <row r="48" spans="1:21" ht="15" thickBot="1" x14ac:dyDescent="0.35">
      <c r="C48" s="27"/>
      <c r="D48" s="27"/>
      <c r="E48" s="27"/>
      <c r="F48" s="27"/>
      <c r="G48" s="27"/>
      <c r="H48" s="27"/>
      <c r="I48" s="27"/>
      <c r="J48">
        <f t="shared" si="5"/>
        <v>0</v>
      </c>
      <c r="M48" s="115">
        <f>SUM(M38:N46)</f>
        <v>17</v>
      </c>
      <c r="N48" s="116" t="s">
        <v>46</v>
      </c>
      <c r="O48" s="78"/>
      <c r="P48" s="78"/>
      <c r="Q48" s="78"/>
      <c r="R48" s="78"/>
      <c r="S48" s="78"/>
      <c r="T48" s="78"/>
      <c r="U48" s="95"/>
    </row>
    <row r="49" spans="1:24" x14ac:dyDescent="0.3">
      <c r="E49" s="27"/>
      <c r="F49" s="27"/>
      <c r="G49" s="27"/>
      <c r="H49" s="27"/>
      <c r="I49" s="27"/>
    </row>
    <row r="50" spans="1:24" x14ac:dyDescent="0.3">
      <c r="A50" s="86"/>
      <c r="B50" s="86"/>
      <c r="C50" s="86"/>
      <c r="D50" s="86"/>
      <c r="E50" s="118"/>
      <c r="F50" s="118"/>
      <c r="G50" s="118"/>
      <c r="H50" s="118"/>
      <c r="I50" s="118"/>
      <c r="J50" s="86"/>
    </row>
    <row r="51" spans="1:24" x14ac:dyDescent="0.3">
      <c r="A51" s="39" t="s">
        <v>95</v>
      </c>
      <c r="B51" s="127">
        <f>D52+D69</f>
        <v>7.7000000000000011</v>
      </c>
      <c r="E51" s="50" t="s">
        <v>99</v>
      </c>
      <c r="F51" s="51" t="s">
        <v>5</v>
      </c>
      <c r="G51" s="51" t="s">
        <v>6</v>
      </c>
      <c r="H51" s="51" t="s">
        <v>7</v>
      </c>
      <c r="I51" s="51" t="s">
        <v>8</v>
      </c>
      <c r="J51" s="51" t="s">
        <v>9</v>
      </c>
      <c r="K51">
        <v>0.4</v>
      </c>
    </row>
    <row r="52" spans="1:24" x14ac:dyDescent="0.3">
      <c r="A52" s="33"/>
      <c r="C52" s="30" t="s">
        <v>32</v>
      </c>
      <c r="D52" s="126">
        <f>SUM(J52:J67)</f>
        <v>6.8000000000000007</v>
      </c>
      <c r="E52" s="30" t="s">
        <v>33</v>
      </c>
      <c r="F52" s="30"/>
      <c r="G52" s="30"/>
      <c r="H52" s="30"/>
      <c r="I52" s="30" t="s">
        <v>62</v>
      </c>
      <c r="J52" s="30"/>
      <c r="X52" s="70"/>
    </row>
    <row r="53" spans="1:24" x14ac:dyDescent="0.3">
      <c r="J53">
        <f>SUM(E53:F53)*$K$51</f>
        <v>0</v>
      </c>
    </row>
    <row r="54" spans="1:24" x14ac:dyDescent="0.3">
      <c r="A54" s="33"/>
      <c r="C54" s="71" t="s">
        <v>107</v>
      </c>
      <c r="D54" s="71" t="s">
        <v>58</v>
      </c>
      <c r="E54" s="72"/>
      <c r="F54" s="72">
        <v>1</v>
      </c>
      <c r="G54" s="72"/>
      <c r="H54" s="72"/>
      <c r="I54" s="72">
        <v>1</v>
      </c>
      <c r="J54">
        <f t="shared" ref="J54:J67" si="6">SUM(E54:F54)*$K$51</f>
        <v>0.4</v>
      </c>
    </row>
    <row r="55" spans="1:24" x14ac:dyDescent="0.3">
      <c r="A55" s="33"/>
      <c r="C55" s="71" t="s">
        <v>107</v>
      </c>
      <c r="D55" s="71" t="s">
        <v>110</v>
      </c>
      <c r="E55" s="72"/>
      <c r="F55" s="72">
        <v>2</v>
      </c>
      <c r="G55" s="72"/>
      <c r="H55" s="72"/>
      <c r="I55" s="72"/>
      <c r="J55">
        <f t="shared" si="6"/>
        <v>0.8</v>
      </c>
    </row>
    <row r="56" spans="1:24" x14ac:dyDescent="0.3">
      <c r="A56" s="33"/>
      <c r="C56" s="71" t="s">
        <v>107</v>
      </c>
      <c r="D56" s="71" t="s">
        <v>149</v>
      </c>
      <c r="G56">
        <v>1</v>
      </c>
      <c r="H56">
        <v>1</v>
      </c>
      <c r="J56">
        <f t="shared" si="6"/>
        <v>0</v>
      </c>
    </row>
    <row r="57" spans="1:24" x14ac:dyDescent="0.3">
      <c r="A57" s="33"/>
      <c r="C57" s="71" t="s">
        <v>107</v>
      </c>
      <c r="D57" s="71" t="s">
        <v>166</v>
      </c>
      <c r="F57">
        <v>1</v>
      </c>
      <c r="G57">
        <v>1</v>
      </c>
      <c r="J57">
        <f t="shared" si="6"/>
        <v>0.4</v>
      </c>
    </row>
    <row r="58" spans="1:24" x14ac:dyDescent="0.3">
      <c r="A58" s="33"/>
      <c r="C58" s="71"/>
      <c r="D58" s="71"/>
      <c r="J58">
        <f t="shared" si="6"/>
        <v>0</v>
      </c>
    </row>
    <row r="59" spans="1:24" ht="15" thickBot="1" x14ac:dyDescent="0.35">
      <c r="A59" s="33"/>
    </row>
    <row r="60" spans="1:24" x14ac:dyDescent="0.3">
      <c r="A60" s="33"/>
      <c r="D60" s="99" t="s">
        <v>59</v>
      </c>
      <c r="E60" s="100"/>
      <c r="F60" s="100">
        <v>2</v>
      </c>
      <c r="G60" s="100">
        <v>2</v>
      </c>
      <c r="H60" s="100">
        <v>2</v>
      </c>
      <c r="I60" s="100"/>
      <c r="J60" s="8">
        <f t="shared" si="6"/>
        <v>0.8</v>
      </c>
    </row>
    <row r="61" spans="1:24" x14ac:dyDescent="0.3">
      <c r="A61" s="33"/>
      <c r="D61" s="101" t="s">
        <v>98</v>
      </c>
      <c r="E61" s="35"/>
      <c r="F61" s="35">
        <v>2</v>
      </c>
      <c r="G61" s="35">
        <v>2</v>
      </c>
      <c r="H61" s="35">
        <v>2</v>
      </c>
      <c r="I61" s="35"/>
      <c r="J61" s="91">
        <f t="shared" si="6"/>
        <v>0.8</v>
      </c>
    </row>
    <row r="62" spans="1:24" x14ac:dyDescent="0.3">
      <c r="A62" s="33"/>
      <c r="D62" s="102" t="s">
        <v>23</v>
      </c>
      <c r="F62">
        <v>1</v>
      </c>
      <c r="J62" s="91">
        <f t="shared" si="6"/>
        <v>0.4</v>
      </c>
    </row>
    <row r="63" spans="1:24" x14ac:dyDescent="0.3">
      <c r="A63" s="33"/>
      <c r="D63" s="102" t="s">
        <v>27</v>
      </c>
      <c r="F63">
        <v>1</v>
      </c>
      <c r="J63" s="91">
        <f t="shared" si="6"/>
        <v>0.4</v>
      </c>
    </row>
    <row r="64" spans="1:24" x14ac:dyDescent="0.3">
      <c r="D64" s="102" t="s">
        <v>71</v>
      </c>
      <c r="F64">
        <v>1</v>
      </c>
      <c r="J64" s="91">
        <f t="shared" si="6"/>
        <v>0.4</v>
      </c>
    </row>
    <row r="65" spans="1:11" x14ac:dyDescent="0.3">
      <c r="D65" s="102" t="s">
        <v>31</v>
      </c>
      <c r="F65">
        <v>1</v>
      </c>
      <c r="J65" s="91">
        <f t="shared" si="6"/>
        <v>0.4</v>
      </c>
    </row>
    <row r="66" spans="1:11" x14ac:dyDescent="0.3">
      <c r="A66" s="33"/>
      <c r="D66" s="102" t="s">
        <v>114</v>
      </c>
      <c r="E66">
        <v>4</v>
      </c>
      <c r="J66" s="91">
        <f t="shared" si="6"/>
        <v>1.6</v>
      </c>
    </row>
    <row r="67" spans="1:11" ht="15" thickBot="1" x14ac:dyDescent="0.35">
      <c r="A67" s="33"/>
      <c r="D67" s="103" t="s">
        <v>93</v>
      </c>
      <c r="E67" s="78">
        <v>1</v>
      </c>
      <c r="F67" s="78"/>
      <c r="G67" s="78"/>
      <c r="H67" s="78"/>
      <c r="I67" s="78"/>
      <c r="J67" s="95">
        <f t="shared" si="6"/>
        <v>0.4</v>
      </c>
    </row>
    <row r="68" spans="1:11" x14ac:dyDescent="0.3">
      <c r="A68" s="33"/>
    </row>
    <row r="69" spans="1:11" x14ac:dyDescent="0.3">
      <c r="A69" s="33"/>
      <c r="C69" s="30" t="s">
        <v>224</v>
      </c>
      <c r="D69" s="126">
        <f>SUM(J71:J74)</f>
        <v>0.9</v>
      </c>
      <c r="E69" s="30" t="s">
        <v>33</v>
      </c>
      <c r="F69" s="30"/>
      <c r="G69" s="30"/>
      <c r="H69" s="30"/>
      <c r="I69" s="30" t="s">
        <v>62</v>
      </c>
      <c r="J69" s="30"/>
      <c r="K69">
        <v>0.45</v>
      </c>
    </row>
    <row r="70" spans="1:11" x14ac:dyDescent="0.3">
      <c r="A70" s="33"/>
      <c r="J70">
        <f>SUM(E70:F70)*$K$51</f>
        <v>0</v>
      </c>
    </row>
    <row r="71" spans="1:11" x14ac:dyDescent="0.3">
      <c r="A71" s="33"/>
      <c r="C71" s="71" t="s">
        <v>107</v>
      </c>
      <c r="D71" s="71" t="s">
        <v>225</v>
      </c>
      <c r="E71" s="72"/>
      <c r="F71" s="72">
        <v>2</v>
      </c>
      <c r="G71" s="72">
        <v>1</v>
      </c>
      <c r="H71" s="72">
        <v>1</v>
      </c>
      <c r="I71" s="72"/>
      <c r="J71">
        <f>SUM(E71:F71)*$K$69</f>
        <v>0.9</v>
      </c>
    </row>
    <row r="72" spans="1:11" x14ac:dyDescent="0.3">
      <c r="A72" s="33"/>
      <c r="C72" s="71"/>
      <c r="D72" s="71"/>
      <c r="E72" s="72"/>
      <c r="F72" s="72"/>
      <c r="G72" s="72"/>
      <c r="H72" s="72"/>
      <c r="I72" s="72"/>
      <c r="J72">
        <f t="shared" ref="J72:J74" si="7">SUM(E72:F72)*$K$69</f>
        <v>0</v>
      </c>
    </row>
    <row r="73" spans="1:11" x14ac:dyDescent="0.3">
      <c r="A73" s="33"/>
      <c r="C73" s="71"/>
      <c r="D73" s="71"/>
      <c r="E73" s="72"/>
      <c r="F73" s="72"/>
      <c r="G73" s="72"/>
      <c r="H73" s="72"/>
      <c r="I73" s="72"/>
      <c r="J73">
        <f t="shared" si="7"/>
        <v>0</v>
      </c>
    </row>
    <row r="74" spans="1:11" x14ac:dyDescent="0.3">
      <c r="A74" s="33"/>
      <c r="C74" s="71"/>
      <c r="D74" s="71"/>
      <c r="E74" s="72"/>
      <c r="F74" s="72"/>
      <c r="G74" s="72"/>
      <c r="H74" s="72"/>
      <c r="I74" s="72"/>
      <c r="J74">
        <f t="shared" si="7"/>
        <v>0</v>
      </c>
    </row>
    <row r="75" spans="1:11" x14ac:dyDescent="0.3">
      <c r="A75" s="33"/>
    </row>
    <row r="76" spans="1:11" x14ac:dyDescent="0.3">
      <c r="A76" s="85"/>
      <c r="B76" s="86"/>
      <c r="C76" s="118"/>
      <c r="D76" s="118"/>
      <c r="E76" s="50" t="s">
        <v>99</v>
      </c>
      <c r="F76" s="51" t="s">
        <v>5</v>
      </c>
      <c r="G76" s="51" t="s">
        <v>6</v>
      </c>
      <c r="H76" s="51" t="s">
        <v>7</v>
      </c>
      <c r="I76" s="51" t="s">
        <v>8</v>
      </c>
      <c r="J76" s="51" t="s">
        <v>9</v>
      </c>
    </row>
    <row r="77" spans="1:11" x14ac:dyDescent="0.3">
      <c r="A77" s="39" t="s">
        <v>96</v>
      </c>
      <c r="B77" s="26">
        <f>SUM(D77:D136)</f>
        <v>31</v>
      </c>
      <c r="C77" s="74" t="s">
        <v>12</v>
      </c>
      <c r="D77" s="31">
        <f>SUM(J78:J87)</f>
        <v>6.5</v>
      </c>
      <c r="E77" s="30" t="s">
        <v>34</v>
      </c>
      <c r="F77" s="30"/>
      <c r="G77" s="30"/>
      <c r="H77" s="30"/>
      <c r="I77" s="30"/>
      <c r="J77" s="32"/>
    </row>
    <row r="78" spans="1:11" x14ac:dyDescent="0.3">
      <c r="A78" s="33"/>
      <c r="C78" s="33"/>
      <c r="D78" s="35" t="s">
        <v>26</v>
      </c>
      <c r="E78" s="35">
        <v>2</v>
      </c>
      <c r="F78" s="35"/>
      <c r="G78" s="35"/>
      <c r="H78" s="35"/>
      <c r="I78" s="35"/>
      <c r="J78" s="34">
        <f t="shared" ref="J78:J85" si="8">(((E78+F78)/2))</f>
        <v>1</v>
      </c>
    </row>
    <row r="79" spans="1:11" x14ac:dyDescent="0.3">
      <c r="A79" s="33"/>
      <c r="C79" s="33"/>
      <c r="D79" t="s">
        <v>216</v>
      </c>
      <c r="F79">
        <v>2</v>
      </c>
      <c r="J79" s="34">
        <f t="shared" si="8"/>
        <v>1</v>
      </c>
    </row>
    <row r="80" spans="1:11" x14ac:dyDescent="0.3">
      <c r="A80" s="33"/>
      <c r="C80" s="33"/>
      <c r="D80" t="s">
        <v>27</v>
      </c>
      <c r="F80">
        <v>1</v>
      </c>
      <c r="J80" s="34">
        <f t="shared" si="8"/>
        <v>0.5</v>
      </c>
    </row>
    <row r="81" spans="1:10" x14ac:dyDescent="0.3">
      <c r="A81" s="33"/>
      <c r="C81" s="33"/>
      <c r="D81" t="s">
        <v>31</v>
      </c>
      <c r="F81">
        <v>1</v>
      </c>
      <c r="J81" s="34">
        <f t="shared" si="8"/>
        <v>0.5</v>
      </c>
    </row>
    <row r="82" spans="1:10" x14ac:dyDescent="0.3">
      <c r="A82" s="33"/>
      <c r="C82" s="33"/>
      <c r="D82" t="s">
        <v>207</v>
      </c>
      <c r="F82">
        <v>2</v>
      </c>
      <c r="G82">
        <v>1</v>
      </c>
      <c r="H82">
        <v>1</v>
      </c>
      <c r="J82" s="34">
        <f t="shared" si="8"/>
        <v>1</v>
      </c>
    </row>
    <row r="83" spans="1:10" x14ac:dyDescent="0.3">
      <c r="A83" s="33"/>
      <c r="C83" s="33"/>
      <c r="D83" t="s">
        <v>29</v>
      </c>
      <c r="E83">
        <v>2</v>
      </c>
      <c r="J83" s="34">
        <f t="shared" si="8"/>
        <v>1</v>
      </c>
    </row>
    <row r="84" spans="1:10" x14ac:dyDescent="0.3">
      <c r="A84" s="33"/>
      <c r="C84" s="33"/>
      <c r="D84" t="s">
        <v>133</v>
      </c>
      <c r="E84">
        <v>3</v>
      </c>
      <c r="J84" s="34">
        <f t="shared" si="8"/>
        <v>1.5</v>
      </c>
    </row>
    <row r="85" spans="1:10" x14ac:dyDescent="0.3">
      <c r="A85" s="33"/>
      <c r="C85" s="33"/>
      <c r="J85" s="34">
        <f t="shared" si="8"/>
        <v>0</v>
      </c>
    </row>
    <row r="86" spans="1:10" x14ac:dyDescent="0.3">
      <c r="A86" s="33"/>
      <c r="C86" s="33"/>
      <c r="J86" s="34"/>
    </row>
    <row r="87" spans="1:10" x14ac:dyDescent="0.3">
      <c r="A87" s="33"/>
      <c r="C87" s="33"/>
      <c r="J87" s="34"/>
    </row>
    <row r="88" spans="1:10" x14ac:dyDescent="0.3">
      <c r="A88" s="33"/>
      <c r="C88" s="49" t="s">
        <v>206</v>
      </c>
      <c r="D88" s="31">
        <f>SUM(J89:J95)</f>
        <v>1.5</v>
      </c>
      <c r="E88" s="30" t="s">
        <v>34</v>
      </c>
      <c r="F88" s="30"/>
      <c r="G88" s="30"/>
      <c r="H88" s="30"/>
      <c r="I88" s="30"/>
      <c r="J88" s="32"/>
    </row>
    <row r="89" spans="1:10" x14ac:dyDescent="0.3">
      <c r="A89" s="33"/>
      <c r="C89" s="33"/>
      <c r="D89" s="35" t="s">
        <v>22</v>
      </c>
      <c r="E89" s="35"/>
      <c r="F89" s="35"/>
      <c r="G89" s="35"/>
      <c r="H89" s="35"/>
      <c r="I89" s="35"/>
      <c r="J89" s="34">
        <f t="shared" ref="J89:J100" si="9">(((E89+F89)/2))</f>
        <v>0</v>
      </c>
    </row>
    <row r="90" spans="1:10" x14ac:dyDescent="0.3">
      <c r="A90" s="33"/>
      <c r="C90" s="33"/>
      <c r="D90" t="s">
        <v>159</v>
      </c>
      <c r="F90">
        <v>1</v>
      </c>
      <c r="H90">
        <v>1</v>
      </c>
      <c r="J90" s="34">
        <f t="shared" si="9"/>
        <v>0.5</v>
      </c>
    </row>
    <row r="91" spans="1:10" x14ac:dyDescent="0.3">
      <c r="A91" s="33"/>
      <c r="C91" s="33"/>
      <c r="D91" t="s">
        <v>205</v>
      </c>
      <c r="F91">
        <v>1</v>
      </c>
      <c r="J91" s="34">
        <f t="shared" si="9"/>
        <v>0.5</v>
      </c>
    </row>
    <row r="92" spans="1:10" x14ac:dyDescent="0.3">
      <c r="A92" s="33"/>
      <c r="C92" s="33"/>
      <c r="D92" t="s">
        <v>204</v>
      </c>
      <c r="E92">
        <v>1</v>
      </c>
      <c r="J92" s="34">
        <f t="shared" si="9"/>
        <v>0.5</v>
      </c>
    </row>
    <row r="93" spans="1:10" x14ac:dyDescent="0.3">
      <c r="A93" s="33"/>
      <c r="C93" s="33"/>
      <c r="J93" s="34">
        <f t="shared" si="9"/>
        <v>0</v>
      </c>
    </row>
    <row r="94" spans="1:10" x14ac:dyDescent="0.3">
      <c r="A94" s="33"/>
      <c r="C94" s="33"/>
      <c r="J94" s="34">
        <f t="shared" si="9"/>
        <v>0</v>
      </c>
    </row>
    <row r="95" spans="1:10" x14ac:dyDescent="0.3">
      <c r="A95" s="33"/>
      <c r="C95" s="38"/>
      <c r="D95" s="27"/>
      <c r="E95" s="27"/>
      <c r="F95" s="27"/>
      <c r="G95" s="27"/>
      <c r="H95" s="27"/>
      <c r="I95" s="27"/>
      <c r="J95" s="34">
        <f t="shared" si="9"/>
        <v>0</v>
      </c>
    </row>
    <row r="96" spans="1:10" x14ac:dyDescent="0.3">
      <c r="A96" s="33"/>
      <c r="C96" s="49" t="s">
        <v>203</v>
      </c>
      <c r="D96" s="31">
        <f>SUM(J97:J100)</f>
        <v>1.5</v>
      </c>
      <c r="E96" s="30" t="s">
        <v>34</v>
      </c>
      <c r="F96" s="30"/>
      <c r="G96" s="30"/>
      <c r="H96" s="30"/>
      <c r="I96" s="30"/>
      <c r="J96" s="32"/>
    </row>
    <row r="97" spans="1:10" x14ac:dyDescent="0.3">
      <c r="A97" s="33"/>
      <c r="C97" s="33"/>
      <c r="D97" s="35" t="s">
        <v>22</v>
      </c>
      <c r="E97" s="35"/>
      <c r="F97" s="35"/>
      <c r="G97" s="35"/>
      <c r="H97" s="35"/>
      <c r="I97" s="35"/>
      <c r="J97" s="34">
        <f t="shared" si="9"/>
        <v>0</v>
      </c>
    </row>
    <row r="98" spans="1:10" x14ac:dyDescent="0.3">
      <c r="A98" s="33"/>
      <c r="C98" s="33"/>
      <c r="D98" t="s">
        <v>159</v>
      </c>
      <c r="F98">
        <v>1</v>
      </c>
      <c r="H98">
        <v>1</v>
      </c>
      <c r="J98" s="34">
        <f t="shared" si="9"/>
        <v>0.5</v>
      </c>
    </row>
    <row r="99" spans="1:10" x14ac:dyDescent="0.3">
      <c r="A99" s="33"/>
      <c r="C99" s="33"/>
      <c r="D99" t="s">
        <v>205</v>
      </c>
      <c r="F99">
        <v>1</v>
      </c>
      <c r="J99" s="34">
        <f t="shared" si="9"/>
        <v>0.5</v>
      </c>
    </row>
    <row r="100" spans="1:10" x14ac:dyDescent="0.3">
      <c r="A100" s="33"/>
      <c r="C100" s="38"/>
      <c r="D100" s="27" t="s">
        <v>204</v>
      </c>
      <c r="E100" s="27">
        <v>1</v>
      </c>
      <c r="F100" s="27"/>
      <c r="G100" s="27"/>
      <c r="H100" s="27"/>
      <c r="I100" s="27"/>
      <c r="J100" s="28">
        <f t="shared" si="9"/>
        <v>0.5</v>
      </c>
    </row>
    <row r="101" spans="1:10" x14ac:dyDescent="0.3">
      <c r="A101" s="33"/>
    </row>
    <row r="102" spans="1:10" x14ac:dyDescent="0.3">
      <c r="A102" s="33"/>
      <c r="C102" s="49" t="s">
        <v>87</v>
      </c>
      <c r="D102" s="31">
        <f>SUM(J103:J109)</f>
        <v>6</v>
      </c>
      <c r="E102" s="30" t="s">
        <v>34</v>
      </c>
      <c r="F102" s="30"/>
      <c r="G102" s="30"/>
      <c r="H102" s="30"/>
      <c r="I102" s="30"/>
      <c r="J102" s="32"/>
    </row>
    <row r="103" spans="1:10" x14ac:dyDescent="0.3">
      <c r="A103" s="33"/>
      <c r="C103" s="33"/>
      <c r="D103" s="35" t="s">
        <v>158</v>
      </c>
      <c r="E103" s="35">
        <v>2</v>
      </c>
      <c r="F103" s="35">
        <v>0</v>
      </c>
      <c r="G103" s="35"/>
      <c r="H103" s="35"/>
      <c r="I103" s="35"/>
      <c r="J103" s="34">
        <f t="shared" ref="J103:J109" si="10">(((E103+F103)/2))</f>
        <v>1</v>
      </c>
    </row>
    <row r="104" spans="1:10" x14ac:dyDescent="0.3">
      <c r="A104" s="33"/>
      <c r="C104" s="33"/>
      <c r="D104" t="s">
        <v>31</v>
      </c>
      <c r="F104">
        <v>1</v>
      </c>
      <c r="J104" s="34">
        <f t="shared" si="10"/>
        <v>0.5</v>
      </c>
    </row>
    <row r="105" spans="1:10" x14ac:dyDescent="0.3">
      <c r="A105" s="33"/>
      <c r="C105" s="33"/>
      <c r="D105" t="s">
        <v>27</v>
      </c>
      <c r="F105">
        <v>1</v>
      </c>
      <c r="J105" s="34">
        <f t="shared" si="10"/>
        <v>0.5</v>
      </c>
    </row>
    <row r="106" spans="1:10" x14ac:dyDescent="0.3">
      <c r="A106" s="33"/>
      <c r="C106" s="33"/>
      <c r="D106" t="s">
        <v>219</v>
      </c>
      <c r="F106">
        <v>1</v>
      </c>
      <c r="G106">
        <v>1</v>
      </c>
      <c r="H106">
        <v>1</v>
      </c>
      <c r="J106" s="34">
        <f t="shared" si="10"/>
        <v>0.5</v>
      </c>
    </row>
    <row r="107" spans="1:10" x14ac:dyDescent="0.3">
      <c r="A107" s="33"/>
      <c r="C107" s="33"/>
      <c r="D107" t="s">
        <v>218</v>
      </c>
      <c r="F107">
        <v>2</v>
      </c>
      <c r="G107">
        <v>1</v>
      </c>
      <c r="H107">
        <v>1</v>
      </c>
      <c r="J107" s="34">
        <f t="shared" si="10"/>
        <v>1</v>
      </c>
    </row>
    <row r="108" spans="1:10" x14ac:dyDescent="0.3">
      <c r="A108" s="33"/>
      <c r="C108" s="33"/>
      <c r="D108" t="s">
        <v>136</v>
      </c>
      <c r="E108">
        <v>3</v>
      </c>
      <c r="J108" s="34">
        <f t="shared" si="10"/>
        <v>1.5</v>
      </c>
    </row>
    <row r="109" spans="1:10" x14ac:dyDescent="0.3">
      <c r="A109" s="33"/>
      <c r="C109" s="38"/>
      <c r="D109" s="27" t="s">
        <v>134</v>
      </c>
      <c r="E109" s="27">
        <v>2</v>
      </c>
      <c r="F109" s="27"/>
      <c r="G109" s="27"/>
      <c r="H109" s="27"/>
      <c r="I109" s="27"/>
      <c r="J109" s="28">
        <f t="shared" si="10"/>
        <v>1</v>
      </c>
    </row>
    <row r="110" spans="1:10" x14ac:dyDescent="0.3">
      <c r="A110" s="33"/>
    </row>
    <row r="111" spans="1:10" x14ac:dyDescent="0.3">
      <c r="A111" s="33"/>
    </row>
    <row r="112" spans="1:10" ht="15" thickBot="1" x14ac:dyDescent="0.35">
      <c r="A112" s="33"/>
    </row>
    <row r="113" spans="1:10" x14ac:dyDescent="0.3">
      <c r="A113" s="33"/>
      <c r="C113" s="81" t="s">
        <v>109</v>
      </c>
      <c r="D113" s="82">
        <f>SUM(J114:J121)</f>
        <v>7</v>
      </c>
      <c r="E113" s="30" t="s">
        <v>131</v>
      </c>
      <c r="F113" s="83"/>
      <c r="G113" s="83"/>
      <c r="H113" s="83"/>
      <c r="I113" s="83"/>
      <c r="J113" s="84"/>
    </row>
    <row r="114" spans="1:10" x14ac:dyDescent="0.3">
      <c r="A114" s="33"/>
      <c r="C114" s="57"/>
      <c r="D114" s="35" t="s">
        <v>59</v>
      </c>
      <c r="E114" s="35">
        <v>2</v>
      </c>
      <c r="F114" s="35"/>
      <c r="G114" s="35"/>
      <c r="H114" s="35"/>
      <c r="I114" s="35"/>
      <c r="J114" s="60">
        <f t="shared" ref="J114:J121" si="11">(((E114+F114)/2))</f>
        <v>1</v>
      </c>
    </row>
    <row r="115" spans="1:10" x14ac:dyDescent="0.3">
      <c r="A115" s="33"/>
      <c r="C115" s="57"/>
      <c r="D115" s="35" t="s">
        <v>165</v>
      </c>
      <c r="E115" s="35" t="s">
        <v>167</v>
      </c>
      <c r="F115" s="35"/>
      <c r="G115" s="35"/>
      <c r="H115" s="35"/>
      <c r="I115" s="35"/>
      <c r="J115" s="60"/>
    </row>
    <row r="116" spans="1:10" x14ac:dyDescent="0.3">
      <c r="A116" s="33"/>
      <c r="C116" s="57"/>
      <c r="D116" t="s">
        <v>218</v>
      </c>
      <c r="F116">
        <v>2</v>
      </c>
      <c r="J116" s="60">
        <f t="shared" si="11"/>
        <v>1</v>
      </c>
    </row>
    <row r="117" spans="1:10" x14ac:dyDescent="0.3">
      <c r="A117" s="33"/>
      <c r="C117" s="57"/>
      <c r="D117" t="s">
        <v>132</v>
      </c>
      <c r="E117">
        <v>1</v>
      </c>
      <c r="J117" s="60">
        <f t="shared" si="11"/>
        <v>0.5</v>
      </c>
    </row>
    <row r="118" spans="1:10" x14ac:dyDescent="0.3">
      <c r="A118" s="33"/>
      <c r="C118" s="57"/>
      <c r="D118" t="s">
        <v>164</v>
      </c>
      <c r="E118">
        <v>4</v>
      </c>
      <c r="J118" s="60">
        <f t="shared" si="11"/>
        <v>2</v>
      </c>
    </row>
    <row r="119" spans="1:10" x14ac:dyDescent="0.3">
      <c r="A119" s="33"/>
      <c r="C119" s="57"/>
      <c r="D119" t="s">
        <v>207</v>
      </c>
      <c r="F119">
        <v>2</v>
      </c>
      <c r="G119">
        <v>1</v>
      </c>
      <c r="H119">
        <v>1</v>
      </c>
      <c r="J119" s="60">
        <f t="shared" si="11"/>
        <v>1</v>
      </c>
    </row>
    <row r="120" spans="1:10" x14ac:dyDescent="0.3">
      <c r="A120" s="33"/>
      <c r="C120" s="57"/>
      <c r="D120" t="s">
        <v>217</v>
      </c>
      <c r="F120">
        <v>2</v>
      </c>
      <c r="G120">
        <v>0</v>
      </c>
      <c r="H120">
        <v>0</v>
      </c>
      <c r="J120" s="60">
        <f t="shared" si="11"/>
        <v>1</v>
      </c>
    </row>
    <row r="121" spans="1:10" ht="15" thickBot="1" x14ac:dyDescent="0.35">
      <c r="A121" s="33"/>
      <c r="C121" s="58"/>
      <c r="D121" s="59" t="s">
        <v>27</v>
      </c>
      <c r="E121" s="59"/>
      <c r="F121" s="59">
        <v>1</v>
      </c>
      <c r="G121" s="59">
        <v>0</v>
      </c>
      <c r="H121" s="59">
        <v>0</v>
      </c>
      <c r="I121" s="59"/>
      <c r="J121" s="80">
        <f t="shared" si="11"/>
        <v>0.5</v>
      </c>
    </row>
    <row r="122" spans="1:10" x14ac:dyDescent="0.3">
      <c r="A122" s="33"/>
    </row>
    <row r="123" spans="1:10" x14ac:dyDescent="0.3">
      <c r="A123" s="33"/>
    </row>
    <row r="124" spans="1:10" x14ac:dyDescent="0.3">
      <c r="A124" s="33"/>
    </row>
    <row r="125" spans="1:10" x14ac:dyDescent="0.3">
      <c r="A125" s="33"/>
      <c r="E125" s="75" t="s">
        <v>99</v>
      </c>
      <c r="F125" s="76" t="s">
        <v>5</v>
      </c>
      <c r="G125" s="76" t="s">
        <v>6</v>
      </c>
      <c r="H125" s="76" t="s">
        <v>7</v>
      </c>
      <c r="I125" s="76" t="s">
        <v>8</v>
      </c>
      <c r="J125" s="76" t="s">
        <v>9</v>
      </c>
    </row>
    <row r="126" spans="1:10" x14ac:dyDescent="0.3">
      <c r="A126" s="33"/>
      <c r="C126" s="74" t="s">
        <v>78</v>
      </c>
      <c r="D126" s="31">
        <f>SUM(J127:J136)</f>
        <v>8.5</v>
      </c>
      <c r="E126" s="30" t="s">
        <v>120</v>
      </c>
      <c r="F126" s="30"/>
      <c r="G126" s="30"/>
      <c r="H126" s="30"/>
      <c r="I126" s="30"/>
      <c r="J126" s="32"/>
    </row>
    <row r="127" spans="1:10" x14ac:dyDescent="0.3">
      <c r="A127" s="33"/>
      <c r="C127" s="33"/>
      <c r="D127" s="35" t="s">
        <v>222</v>
      </c>
      <c r="E127" s="35">
        <v>3</v>
      </c>
      <c r="F127" s="35"/>
      <c r="G127" s="35"/>
      <c r="H127" s="35"/>
      <c r="I127" s="35"/>
      <c r="J127" s="34">
        <f t="shared" ref="J127:J136" si="12">(((E127+F127)/2))</f>
        <v>1.5</v>
      </c>
    </row>
    <row r="128" spans="1:10" x14ac:dyDescent="0.3">
      <c r="A128" s="33"/>
      <c r="C128" s="33"/>
      <c r="D128" s="35" t="s">
        <v>115</v>
      </c>
      <c r="E128" s="35">
        <v>2</v>
      </c>
      <c r="F128" s="35"/>
      <c r="G128" s="35"/>
      <c r="H128" s="35"/>
      <c r="I128" s="35"/>
      <c r="J128" s="34">
        <f t="shared" si="12"/>
        <v>1</v>
      </c>
    </row>
    <row r="129" spans="1:10" x14ac:dyDescent="0.3">
      <c r="A129" s="33"/>
      <c r="C129" s="33"/>
      <c r="D129" t="s">
        <v>218</v>
      </c>
      <c r="F129">
        <v>2</v>
      </c>
      <c r="J129" s="34">
        <f t="shared" si="12"/>
        <v>1</v>
      </c>
    </row>
    <row r="130" spans="1:10" x14ac:dyDescent="0.3">
      <c r="A130" s="33"/>
      <c r="C130" s="33"/>
      <c r="D130" t="s">
        <v>207</v>
      </c>
      <c r="F130">
        <v>2</v>
      </c>
      <c r="G130">
        <v>2</v>
      </c>
      <c r="H130">
        <v>1</v>
      </c>
      <c r="J130" s="34">
        <f t="shared" si="12"/>
        <v>1</v>
      </c>
    </row>
    <row r="131" spans="1:10" x14ac:dyDescent="0.3">
      <c r="A131" s="33"/>
      <c r="C131" s="33"/>
      <c r="D131" s="29" t="s">
        <v>27</v>
      </c>
      <c r="E131" s="29"/>
      <c r="F131" s="29">
        <v>1</v>
      </c>
      <c r="G131" s="29"/>
      <c r="H131" s="29"/>
      <c r="J131" s="34">
        <f t="shared" si="12"/>
        <v>0.5</v>
      </c>
    </row>
    <row r="132" spans="1:10" x14ac:dyDescent="0.3">
      <c r="A132" s="33"/>
      <c r="C132" s="33"/>
      <c r="D132" s="29" t="s">
        <v>217</v>
      </c>
      <c r="E132" s="29"/>
      <c r="F132" s="29">
        <v>2</v>
      </c>
      <c r="G132" s="29"/>
      <c r="H132" s="29"/>
      <c r="J132" s="34">
        <f t="shared" si="12"/>
        <v>1</v>
      </c>
    </row>
    <row r="133" spans="1:10" x14ac:dyDescent="0.3">
      <c r="A133" s="38"/>
      <c r="B133" s="27"/>
      <c r="C133" s="33"/>
      <c r="D133" s="29" t="s">
        <v>135</v>
      </c>
      <c r="E133" s="29">
        <v>4</v>
      </c>
      <c r="G133" s="29"/>
      <c r="H133" s="29"/>
      <c r="J133" s="34">
        <f t="shared" si="12"/>
        <v>2</v>
      </c>
    </row>
    <row r="134" spans="1:10" x14ac:dyDescent="0.3">
      <c r="C134" s="33"/>
      <c r="D134" t="s">
        <v>80</v>
      </c>
      <c r="F134">
        <v>1</v>
      </c>
      <c r="J134" s="34">
        <f t="shared" si="12"/>
        <v>0.5</v>
      </c>
    </row>
    <row r="135" spans="1:10" x14ac:dyDescent="0.3">
      <c r="C135" s="33"/>
      <c r="J135" s="34">
        <f t="shared" si="12"/>
        <v>0</v>
      </c>
    </row>
    <row r="136" spans="1:10" x14ac:dyDescent="0.3">
      <c r="C136" s="33"/>
      <c r="J136" s="34">
        <f t="shared" si="12"/>
        <v>0</v>
      </c>
    </row>
    <row r="137" spans="1:10" x14ac:dyDescent="0.3">
      <c r="C137" s="33"/>
      <c r="J137" s="34"/>
    </row>
    <row r="138" spans="1:10" x14ac:dyDescent="0.3">
      <c r="C138" s="38"/>
      <c r="D138" s="27"/>
      <c r="E138" s="27"/>
      <c r="F138" s="27"/>
      <c r="G138" s="27"/>
      <c r="H138" s="27"/>
      <c r="I138" s="27"/>
      <c r="J138" s="28"/>
    </row>
  </sheetData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4:Q56"/>
  <sheetViews>
    <sheetView workbookViewId="0">
      <selection activeCell="P54" sqref="P54"/>
    </sheetView>
  </sheetViews>
  <sheetFormatPr defaultRowHeight="14.4" x14ac:dyDescent="0.3"/>
  <cols>
    <col min="6" max="6" width="16.5546875" customWidth="1"/>
  </cols>
  <sheetData>
    <row r="4" spans="1:17" x14ac:dyDescent="0.3">
      <c r="B4" t="s">
        <v>38</v>
      </c>
      <c r="C4" s="17">
        <f>SUM(C7:C9)</f>
        <v>1</v>
      </c>
      <c r="E4" s="1"/>
      <c r="F4" s="1" t="s">
        <v>37</v>
      </c>
      <c r="G4" s="2" t="s">
        <v>99</v>
      </c>
      <c r="H4" s="2" t="s">
        <v>103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7" x14ac:dyDescent="0.3">
      <c r="C5" s="17"/>
      <c r="G5" s="3">
        <f t="shared" ref="G5:K5" si="0">SUM(G6:G142)</f>
        <v>26</v>
      </c>
      <c r="H5" s="3">
        <f t="shared" ref="H5" si="1">SUM(H6:H142)</f>
        <v>15</v>
      </c>
      <c r="I5" s="3">
        <f t="shared" si="0"/>
        <v>0</v>
      </c>
      <c r="J5" s="3">
        <f t="shared" si="0"/>
        <v>0</v>
      </c>
      <c r="K5" s="3">
        <f t="shared" si="0"/>
        <v>0</v>
      </c>
      <c r="L5" s="5">
        <f>SUM(L6:L57)</f>
        <v>20.5</v>
      </c>
      <c r="O5" t="s">
        <v>43</v>
      </c>
    </row>
    <row r="6" spans="1:17" ht="15" thickBot="1" x14ac:dyDescent="0.35">
      <c r="C6" s="17"/>
      <c r="K6" t="s">
        <v>62</v>
      </c>
    </row>
    <row r="7" spans="1:17" x14ac:dyDescent="0.3">
      <c r="A7" s="18">
        <f>$L$5*C7</f>
        <v>10.25</v>
      </c>
      <c r="B7" t="s">
        <v>42</v>
      </c>
      <c r="C7" s="17">
        <v>0.5</v>
      </c>
      <c r="E7" s="15" t="s">
        <v>10</v>
      </c>
      <c r="F7" s="15"/>
      <c r="G7" s="15"/>
      <c r="H7" s="15"/>
      <c r="I7" s="15"/>
      <c r="J7" s="15"/>
      <c r="K7" s="15"/>
      <c r="L7" s="15"/>
      <c r="O7" s="7" t="s">
        <v>44</v>
      </c>
      <c r="P7" s="19"/>
      <c r="Q7" s="8" t="s">
        <v>45</v>
      </c>
    </row>
    <row r="8" spans="1:17" ht="15" thickBot="1" x14ac:dyDescent="0.35">
      <c r="A8" s="18">
        <f>$L$5*C8</f>
        <v>10.25</v>
      </c>
      <c r="B8" t="s">
        <v>106</v>
      </c>
      <c r="C8" s="17">
        <v>0.5</v>
      </c>
      <c r="E8" t="s">
        <v>41</v>
      </c>
      <c r="F8" t="s">
        <v>59</v>
      </c>
      <c r="G8">
        <v>2</v>
      </c>
      <c r="L8">
        <f>SUM(G8:H8)/2</f>
        <v>1</v>
      </c>
      <c r="O8" s="20" t="s">
        <v>46</v>
      </c>
      <c r="P8" s="21"/>
      <c r="Q8" s="22">
        <f>SUM(Q9:Q20)</f>
        <v>0</v>
      </c>
    </row>
    <row r="9" spans="1:17" x14ac:dyDescent="0.3">
      <c r="A9" s="18">
        <f>$L$5*C9</f>
        <v>0</v>
      </c>
      <c r="C9" s="17"/>
      <c r="E9" t="s">
        <v>41</v>
      </c>
      <c r="F9" s="29" t="s">
        <v>23</v>
      </c>
      <c r="G9" s="29"/>
      <c r="H9" s="29">
        <v>1</v>
      </c>
      <c r="I9" s="29"/>
      <c r="J9" s="29"/>
      <c r="K9" s="29"/>
      <c r="L9">
        <f t="shared" ref="L9:L16" si="2">SUM(G9:H9)/2</f>
        <v>0.5</v>
      </c>
      <c r="M9" s="29"/>
    </row>
    <row r="10" spans="1:17" x14ac:dyDescent="0.3">
      <c r="A10" s="18">
        <f>$L$5*C10</f>
        <v>0</v>
      </c>
      <c r="E10" s="16"/>
      <c r="F10" s="29" t="s">
        <v>117</v>
      </c>
      <c r="G10" s="29">
        <v>2</v>
      </c>
      <c r="H10" s="29"/>
      <c r="I10" s="29"/>
      <c r="J10" s="29"/>
      <c r="K10" s="29"/>
      <c r="L10">
        <f t="shared" si="2"/>
        <v>1</v>
      </c>
      <c r="M10" s="29"/>
    </row>
    <row r="11" spans="1:17" x14ac:dyDescent="0.3">
      <c r="A11" s="18"/>
      <c r="E11" s="16"/>
      <c r="F11" s="29" t="s">
        <v>137</v>
      </c>
      <c r="G11" s="29">
        <v>2</v>
      </c>
      <c r="H11" s="29"/>
      <c r="I11" s="29"/>
      <c r="J11" s="29"/>
      <c r="K11" s="29"/>
      <c r="L11">
        <f t="shared" si="2"/>
        <v>1</v>
      </c>
      <c r="M11" s="29"/>
    </row>
    <row r="12" spans="1:17" x14ac:dyDescent="0.3">
      <c r="A12" s="18"/>
      <c r="E12" s="16"/>
      <c r="F12" s="29" t="s">
        <v>27</v>
      </c>
      <c r="G12" s="29"/>
      <c r="H12" s="29">
        <v>1</v>
      </c>
      <c r="I12" s="29"/>
      <c r="J12" s="29"/>
      <c r="K12" s="29"/>
      <c r="L12">
        <f t="shared" si="2"/>
        <v>0.5</v>
      </c>
      <c r="M12" s="29"/>
    </row>
    <row r="13" spans="1:17" x14ac:dyDescent="0.3">
      <c r="A13" s="18"/>
      <c r="E13" s="16"/>
      <c r="F13" s="29" t="s">
        <v>57</v>
      </c>
      <c r="G13" s="29"/>
      <c r="H13" s="29">
        <v>1</v>
      </c>
      <c r="I13" s="29"/>
      <c r="J13" s="29"/>
      <c r="K13" s="29"/>
      <c r="L13">
        <f t="shared" si="2"/>
        <v>0.5</v>
      </c>
      <c r="M13" s="29"/>
    </row>
    <row r="14" spans="1:17" x14ac:dyDescent="0.3">
      <c r="A14" s="18"/>
      <c r="E14" s="16"/>
      <c r="F14" s="29" t="s">
        <v>81</v>
      </c>
      <c r="G14" s="29"/>
      <c r="H14" s="29">
        <v>1</v>
      </c>
      <c r="I14" s="29"/>
      <c r="J14" s="29"/>
      <c r="K14" s="29"/>
      <c r="L14">
        <f t="shared" ref="L14" si="3">SUM(G14:H14)/2</f>
        <v>0.5</v>
      </c>
      <c r="M14" s="29"/>
    </row>
    <row r="15" spans="1:17" x14ac:dyDescent="0.3">
      <c r="A15" s="18"/>
      <c r="E15" s="16"/>
      <c r="F15" s="29"/>
      <c r="G15" s="29"/>
      <c r="H15" s="29"/>
      <c r="I15" s="29"/>
      <c r="J15" s="29"/>
      <c r="K15" s="29"/>
      <c r="L15">
        <f t="shared" si="2"/>
        <v>0</v>
      </c>
      <c r="M15" s="29"/>
    </row>
    <row r="16" spans="1:17" x14ac:dyDescent="0.3">
      <c r="E16" s="16"/>
      <c r="F16" s="29"/>
      <c r="G16" s="29"/>
      <c r="H16" s="29"/>
      <c r="I16" s="29"/>
      <c r="J16" s="29"/>
      <c r="K16" s="29"/>
      <c r="L16">
        <f t="shared" si="2"/>
        <v>0</v>
      </c>
      <c r="M16" s="29"/>
    </row>
    <row r="17" spans="5:15" x14ac:dyDescent="0.3">
      <c r="E17" s="15" t="s">
        <v>15</v>
      </c>
      <c r="F17" s="56"/>
      <c r="G17" s="56"/>
      <c r="H17" s="56"/>
      <c r="I17" s="56"/>
      <c r="J17" s="56"/>
      <c r="K17" s="56"/>
      <c r="L17" s="15"/>
      <c r="M17" s="29"/>
    </row>
    <row r="18" spans="5:15" x14ac:dyDescent="0.3">
      <c r="F18" s="29" t="s">
        <v>22</v>
      </c>
      <c r="G18" s="29">
        <v>1</v>
      </c>
      <c r="H18" s="29"/>
      <c r="I18" s="29"/>
      <c r="J18" s="29"/>
      <c r="K18" s="29"/>
      <c r="L18">
        <f>SUM(G18:H18)/2</f>
        <v>0.5</v>
      </c>
      <c r="M18" s="29"/>
    </row>
    <row r="19" spans="5:15" x14ac:dyDescent="0.3">
      <c r="E19" t="s">
        <v>41</v>
      </c>
      <c r="F19" s="29" t="s">
        <v>23</v>
      </c>
      <c r="G19" s="29"/>
      <c r="H19" s="29">
        <v>1</v>
      </c>
      <c r="I19" s="29"/>
      <c r="J19" s="29"/>
      <c r="K19" s="29"/>
      <c r="L19">
        <f t="shared" ref="L19:L24" si="4">SUM(G19:H19)/2</f>
        <v>0.5</v>
      </c>
      <c r="M19" s="29"/>
    </row>
    <row r="20" spans="5:15" x14ac:dyDescent="0.3">
      <c r="F20" s="29" t="s">
        <v>223</v>
      </c>
      <c r="G20" s="29">
        <v>1</v>
      </c>
      <c r="H20" s="29"/>
      <c r="I20" s="29"/>
      <c r="J20" s="29"/>
      <c r="K20" s="29"/>
      <c r="L20">
        <f t="shared" si="4"/>
        <v>0.5</v>
      </c>
      <c r="M20" s="29"/>
    </row>
    <row r="21" spans="5:15" x14ac:dyDescent="0.3">
      <c r="F21" s="29" t="s">
        <v>138</v>
      </c>
      <c r="G21" s="29">
        <v>2</v>
      </c>
      <c r="H21" s="29"/>
      <c r="I21" s="29"/>
      <c r="J21" s="29"/>
      <c r="K21" s="29"/>
      <c r="L21">
        <f t="shared" si="4"/>
        <v>1</v>
      </c>
      <c r="M21" s="29"/>
    </row>
    <row r="22" spans="5:15" x14ac:dyDescent="0.3">
      <c r="F22" s="29" t="s">
        <v>71</v>
      </c>
      <c r="G22" s="29"/>
      <c r="H22" s="29">
        <v>1</v>
      </c>
      <c r="I22" s="29"/>
      <c r="J22" s="29"/>
      <c r="K22" s="29"/>
      <c r="L22">
        <f t="shared" si="4"/>
        <v>0.5</v>
      </c>
      <c r="M22" s="29"/>
    </row>
    <row r="23" spans="5:15" x14ac:dyDescent="0.3">
      <c r="F23" s="29"/>
      <c r="G23" s="29"/>
      <c r="H23" s="29"/>
      <c r="I23" s="29"/>
      <c r="J23" s="29"/>
      <c r="K23" s="29"/>
      <c r="L23">
        <f t="shared" si="4"/>
        <v>0</v>
      </c>
      <c r="M23" s="29"/>
    </row>
    <row r="24" spans="5:15" x14ac:dyDescent="0.3">
      <c r="F24" s="29"/>
      <c r="G24" s="29"/>
      <c r="H24" s="29"/>
      <c r="I24" s="29"/>
      <c r="J24" s="29"/>
      <c r="K24" s="29"/>
      <c r="L24">
        <f t="shared" si="4"/>
        <v>0</v>
      </c>
      <c r="M24" s="29"/>
    </row>
    <row r="25" spans="5:15" x14ac:dyDescent="0.3">
      <c r="E25" s="53" t="s">
        <v>58</v>
      </c>
      <c r="F25" s="29"/>
      <c r="G25" s="29"/>
      <c r="H25" s="29"/>
      <c r="I25" s="29"/>
      <c r="J25" s="29"/>
      <c r="K25" s="29"/>
      <c r="L25">
        <f>SUM(G25:H25)/2</f>
        <v>0</v>
      </c>
      <c r="M25" s="29"/>
    </row>
    <row r="26" spans="5:15" x14ac:dyDescent="0.3">
      <c r="F26" s="29"/>
      <c r="G26" s="29"/>
      <c r="H26" s="29"/>
      <c r="I26" s="29"/>
      <c r="J26" s="29"/>
      <c r="K26" s="29"/>
      <c r="M26" s="29"/>
    </row>
    <row r="27" spans="5:15" x14ac:dyDescent="0.3">
      <c r="E27" s="113" t="s">
        <v>39</v>
      </c>
      <c r="F27" s="114"/>
      <c r="G27" s="114"/>
      <c r="H27" s="114"/>
      <c r="I27" s="114"/>
      <c r="J27" s="114"/>
      <c r="K27" s="114"/>
      <c r="L27" s="113"/>
      <c r="M27" s="29"/>
    </row>
    <row r="28" spans="5:15" x14ac:dyDescent="0.3">
      <c r="F28" s="29" t="s">
        <v>22</v>
      </c>
      <c r="G28" s="29">
        <v>1</v>
      </c>
      <c r="H28" s="29"/>
      <c r="I28" s="29"/>
      <c r="J28" s="29"/>
      <c r="K28" s="29"/>
      <c r="L28">
        <f t="shared" ref="L28:L37" si="5">SUM(G28:H28)/2</f>
        <v>0.5</v>
      </c>
      <c r="M28" s="29"/>
    </row>
    <row r="29" spans="5:15" x14ac:dyDescent="0.3">
      <c r="E29" t="s">
        <v>41</v>
      </c>
      <c r="F29" s="29" t="s">
        <v>23</v>
      </c>
      <c r="G29" s="29"/>
      <c r="H29" s="29">
        <v>1</v>
      </c>
      <c r="I29" s="29"/>
      <c r="J29" s="29"/>
      <c r="K29" s="29"/>
      <c r="L29">
        <f t="shared" si="5"/>
        <v>0.5</v>
      </c>
      <c r="M29" s="29"/>
    </row>
    <row r="30" spans="5:15" x14ac:dyDescent="0.3">
      <c r="F30" s="29" t="s">
        <v>151</v>
      </c>
      <c r="G30" s="29">
        <v>2</v>
      </c>
      <c r="H30" s="29"/>
      <c r="I30" s="29"/>
      <c r="J30" s="29"/>
      <c r="K30" s="29"/>
      <c r="L30">
        <f t="shared" si="5"/>
        <v>1</v>
      </c>
      <c r="M30" s="29"/>
      <c r="O30" s="23"/>
    </row>
    <row r="31" spans="5:15" x14ac:dyDescent="0.3">
      <c r="F31" s="29" t="s">
        <v>81</v>
      </c>
      <c r="G31" s="29"/>
      <c r="H31" s="29">
        <v>1</v>
      </c>
      <c r="I31" s="29"/>
      <c r="J31" s="29"/>
      <c r="K31" s="29"/>
      <c r="L31">
        <f t="shared" si="5"/>
        <v>0.5</v>
      </c>
      <c r="M31" s="29"/>
    </row>
    <row r="32" spans="5:15" x14ac:dyDescent="0.3">
      <c r="F32" s="29"/>
      <c r="G32" s="29"/>
      <c r="H32" s="29"/>
      <c r="I32" s="29"/>
      <c r="J32" s="29"/>
      <c r="K32" s="29"/>
      <c r="L32">
        <f t="shared" si="5"/>
        <v>0</v>
      </c>
      <c r="M32" s="29"/>
    </row>
    <row r="33" spans="5:15" x14ac:dyDescent="0.3">
      <c r="E33" s="15" t="s">
        <v>40</v>
      </c>
      <c r="F33" s="56"/>
      <c r="G33" s="56"/>
      <c r="H33" s="56"/>
      <c r="I33" s="56"/>
      <c r="J33" s="56"/>
      <c r="K33" s="56"/>
      <c r="L33" s="15"/>
      <c r="M33" s="29"/>
    </row>
    <row r="34" spans="5:15" x14ac:dyDescent="0.3">
      <c r="F34" s="29" t="s">
        <v>22</v>
      </c>
      <c r="G34" s="29">
        <v>1</v>
      </c>
      <c r="H34" s="29"/>
      <c r="I34" s="29"/>
      <c r="J34" s="29"/>
      <c r="K34" s="29"/>
      <c r="L34">
        <f t="shared" si="5"/>
        <v>0.5</v>
      </c>
      <c r="M34" s="29"/>
    </row>
    <row r="35" spans="5:15" x14ac:dyDescent="0.3">
      <c r="E35" t="s">
        <v>41</v>
      </c>
      <c r="F35" s="29" t="s">
        <v>23</v>
      </c>
      <c r="G35" s="29"/>
      <c r="H35" s="29">
        <v>1</v>
      </c>
      <c r="I35" s="29"/>
      <c r="J35" s="29"/>
      <c r="K35" s="29"/>
      <c r="L35">
        <f t="shared" si="5"/>
        <v>0.5</v>
      </c>
      <c r="M35" s="29"/>
    </row>
    <row r="36" spans="5:15" x14ac:dyDescent="0.3">
      <c r="F36" s="29" t="s">
        <v>151</v>
      </c>
      <c r="G36" s="29">
        <v>2</v>
      </c>
      <c r="H36" s="29"/>
      <c r="I36" s="29"/>
      <c r="J36" s="29"/>
      <c r="K36" s="29"/>
      <c r="L36">
        <f t="shared" si="5"/>
        <v>1</v>
      </c>
      <c r="M36" s="29"/>
      <c r="O36" s="23"/>
    </row>
    <row r="37" spans="5:15" x14ac:dyDescent="0.3">
      <c r="F37" s="29" t="s">
        <v>71</v>
      </c>
      <c r="G37" s="29"/>
      <c r="H37" s="29">
        <v>1</v>
      </c>
      <c r="I37" s="29"/>
      <c r="J37" s="29"/>
      <c r="K37" s="29"/>
      <c r="L37">
        <f t="shared" si="5"/>
        <v>0.5</v>
      </c>
      <c r="M37" s="29"/>
    </row>
    <row r="39" spans="5:15" x14ac:dyDescent="0.3">
      <c r="E39" s="15" t="s">
        <v>116</v>
      </c>
      <c r="F39" s="56"/>
      <c r="G39" s="56"/>
      <c r="H39" s="56"/>
      <c r="I39" s="56"/>
      <c r="J39" s="56"/>
      <c r="K39" s="56"/>
      <c r="L39" s="15"/>
    </row>
    <row r="40" spans="5:15" x14ac:dyDescent="0.3">
      <c r="F40" s="29" t="s">
        <v>22</v>
      </c>
      <c r="G40" s="29">
        <v>1</v>
      </c>
      <c r="H40" s="29"/>
      <c r="I40" s="29"/>
      <c r="J40" s="29"/>
      <c r="K40" s="29"/>
      <c r="L40">
        <f t="shared" ref="L40:L43" si="6">SUM(G40:H40)/2</f>
        <v>0.5</v>
      </c>
    </row>
    <row r="41" spans="5:15" x14ac:dyDescent="0.3">
      <c r="E41" t="s">
        <v>41</v>
      </c>
      <c r="F41" s="29" t="s">
        <v>23</v>
      </c>
      <c r="G41" s="29"/>
      <c r="H41" s="29">
        <v>1</v>
      </c>
      <c r="I41" s="29"/>
      <c r="J41" s="29"/>
      <c r="K41" s="29"/>
      <c r="L41">
        <f t="shared" si="6"/>
        <v>0.5</v>
      </c>
    </row>
    <row r="42" spans="5:15" x14ac:dyDescent="0.3">
      <c r="F42" s="29" t="s">
        <v>151</v>
      </c>
      <c r="G42" s="29">
        <v>2</v>
      </c>
      <c r="H42" s="29"/>
      <c r="I42" s="29"/>
      <c r="J42" s="29"/>
      <c r="K42" s="29"/>
      <c r="L42">
        <f t="shared" si="6"/>
        <v>1</v>
      </c>
    </row>
    <row r="43" spans="5:15" x14ac:dyDescent="0.3">
      <c r="F43" s="29" t="s">
        <v>71</v>
      </c>
      <c r="G43" s="29"/>
      <c r="H43" s="29">
        <v>1</v>
      </c>
      <c r="I43" s="29"/>
      <c r="J43" s="29"/>
      <c r="K43" s="29"/>
      <c r="L43">
        <f t="shared" si="6"/>
        <v>0.5</v>
      </c>
    </row>
    <row r="45" spans="5:15" x14ac:dyDescent="0.3">
      <c r="E45" s="15" t="s">
        <v>109</v>
      </c>
      <c r="F45" s="56"/>
      <c r="G45" s="56"/>
      <c r="H45" s="56"/>
      <c r="I45" s="56"/>
      <c r="J45" s="56"/>
      <c r="K45" s="56"/>
      <c r="L45" s="15"/>
    </row>
    <row r="46" spans="5:15" x14ac:dyDescent="0.3">
      <c r="F46" s="29" t="s">
        <v>22</v>
      </c>
      <c r="G46" s="29">
        <v>1</v>
      </c>
      <c r="H46" s="29"/>
      <c r="I46" s="29"/>
      <c r="J46" s="29"/>
      <c r="K46" s="29"/>
      <c r="L46">
        <f t="shared" ref="L46:L50" si="7">SUM(G46:H46)/2</f>
        <v>0.5</v>
      </c>
    </row>
    <row r="47" spans="5:15" x14ac:dyDescent="0.3">
      <c r="E47" t="s">
        <v>41</v>
      </c>
      <c r="F47" s="29" t="s">
        <v>23</v>
      </c>
      <c r="G47" s="29"/>
      <c r="H47" s="29">
        <v>1</v>
      </c>
      <c r="I47" s="29"/>
      <c r="J47" s="29"/>
      <c r="K47" s="29"/>
      <c r="L47">
        <f t="shared" si="7"/>
        <v>0.5</v>
      </c>
    </row>
    <row r="48" spans="5:15" x14ac:dyDescent="0.3">
      <c r="F48" s="29" t="s">
        <v>151</v>
      </c>
      <c r="G48" s="29">
        <v>2</v>
      </c>
      <c r="H48" s="29"/>
      <c r="I48" s="29"/>
      <c r="J48" s="29"/>
      <c r="K48" s="29"/>
      <c r="L48">
        <f t="shared" si="7"/>
        <v>1</v>
      </c>
    </row>
    <row r="49" spans="5:12" x14ac:dyDescent="0.3">
      <c r="F49" s="29" t="s">
        <v>138</v>
      </c>
      <c r="G49" s="29">
        <v>2</v>
      </c>
      <c r="H49" s="29"/>
      <c r="I49" s="29"/>
      <c r="J49" s="29"/>
      <c r="K49" s="29"/>
      <c r="L49">
        <f t="shared" si="7"/>
        <v>1</v>
      </c>
    </row>
    <row r="50" spans="5:12" x14ac:dyDescent="0.3">
      <c r="F50" s="29" t="s">
        <v>71</v>
      </c>
      <c r="G50" s="29"/>
      <c r="H50" s="29">
        <v>1</v>
      </c>
      <c r="I50" s="29"/>
      <c r="J50" s="29"/>
      <c r="K50" s="29"/>
      <c r="L50">
        <f t="shared" si="7"/>
        <v>0.5</v>
      </c>
    </row>
    <row r="52" spans="5:12" x14ac:dyDescent="0.3">
      <c r="E52" s="15" t="s">
        <v>201</v>
      </c>
      <c r="F52" s="15"/>
      <c r="G52" s="15"/>
      <c r="H52" s="15"/>
      <c r="I52" s="15"/>
      <c r="J52" s="15"/>
      <c r="K52" s="15"/>
      <c r="L52" s="15"/>
    </row>
    <row r="53" spans="5:12" x14ac:dyDescent="0.3">
      <c r="E53" s="15"/>
      <c r="F53" s="29" t="s">
        <v>22</v>
      </c>
      <c r="G53" s="29">
        <v>1</v>
      </c>
      <c r="H53" s="29"/>
      <c r="I53" s="29"/>
      <c r="J53" s="29"/>
      <c r="K53" s="29"/>
      <c r="L53">
        <f t="shared" ref="L53:L56" si="8">SUM(G53:H53)/2</f>
        <v>0.5</v>
      </c>
    </row>
    <row r="54" spans="5:12" x14ac:dyDescent="0.3">
      <c r="E54" t="s">
        <v>41</v>
      </c>
      <c r="F54" s="29" t="s">
        <v>23</v>
      </c>
      <c r="G54" s="29"/>
      <c r="H54" s="29">
        <v>1</v>
      </c>
      <c r="I54" s="29"/>
      <c r="J54" s="29"/>
      <c r="K54" s="29"/>
      <c r="L54">
        <f t="shared" si="8"/>
        <v>0.5</v>
      </c>
    </row>
    <row r="55" spans="5:12" x14ac:dyDescent="0.3">
      <c r="F55" s="29" t="s">
        <v>223</v>
      </c>
      <c r="G55" s="29">
        <v>1</v>
      </c>
      <c r="L55">
        <f t="shared" si="8"/>
        <v>0.5</v>
      </c>
    </row>
    <row r="56" spans="5:12" x14ac:dyDescent="0.3">
      <c r="L56">
        <f t="shared" si="8"/>
        <v>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2:O47"/>
  <sheetViews>
    <sheetView topLeftCell="A14" workbookViewId="0">
      <selection activeCell="O38" sqref="O38"/>
    </sheetView>
  </sheetViews>
  <sheetFormatPr defaultRowHeight="14.4" x14ac:dyDescent="0.3"/>
  <cols>
    <col min="5" max="5" width="18.33203125" customWidth="1"/>
    <col min="6" max="6" width="23.6640625" customWidth="1"/>
    <col min="7" max="7" width="10.33203125" customWidth="1"/>
    <col min="8" max="8" width="7.44140625" style="40" customWidth="1"/>
    <col min="9" max="9" width="7" style="40" customWidth="1"/>
    <col min="10" max="11" width="8.33203125" style="40" customWidth="1"/>
    <col min="12" max="12" width="9.109375" style="40"/>
    <col min="15" max="15" width="23.5546875" customWidth="1"/>
  </cols>
  <sheetData>
    <row r="2" spans="1:15" x14ac:dyDescent="0.3">
      <c r="E2" t="s">
        <v>51</v>
      </c>
      <c r="F2">
        <f>J2+L5</f>
        <v>21.7</v>
      </c>
      <c r="I2" s="40" t="s">
        <v>50</v>
      </c>
      <c r="J2" s="40">
        <v>0.3</v>
      </c>
    </row>
    <row r="4" spans="1:15" ht="28.8" x14ac:dyDescent="0.3">
      <c r="B4" t="s">
        <v>38</v>
      </c>
      <c r="C4" s="17">
        <f>SUM(C7:C9)</f>
        <v>0</v>
      </c>
      <c r="E4" s="41"/>
      <c r="F4" s="45" t="s">
        <v>37</v>
      </c>
      <c r="G4" s="41" t="s">
        <v>99</v>
      </c>
      <c r="H4" s="41" t="s">
        <v>104</v>
      </c>
      <c r="I4" s="41" t="s">
        <v>6</v>
      </c>
      <c r="J4" s="41" t="s">
        <v>7</v>
      </c>
      <c r="K4" s="41" t="s">
        <v>8</v>
      </c>
      <c r="L4" s="41" t="s">
        <v>9</v>
      </c>
    </row>
    <row r="5" spans="1:15" x14ac:dyDescent="0.3">
      <c r="C5" s="17"/>
      <c r="H5" s="42">
        <f>SUM(H6:H130)</f>
        <v>12</v>
      </c>
      <c r="I5" s="42">
        <f>SUM(I6:I130)</f>
        <v>3</v>
      </c>
      <c r="J5" s="42">
        <f>SUM(J6:J130)</f>
        <v>4</v>
      </c>
      <c r="K5" s="42">
        <f>SUM(K6:K130)</f>
        <v>3</v>
      </c>
      <c r="L5" s="43">
        <f>SUM(L7:L45)</f>
        <v>21.4</v>
      </c>
      <c r="O5" s="23"/>
    </row>
    <row r="6" spans="1:15" ht="6" customHeight="1" thickBot="1" x14ac:dyDescent="0.35">
      <c r="C6" s="17"/>
      <c r="E6" s="46"/>
      <c r="F6" s="46"/>
      <c r="G6" s="46"/>
      <c r="H6" s="47"/>
      <c r="I6" s="47"/>
      <c r="J6" s="47"/>
      <c r="K6" s="47"/>
      <c r="L6" s="47"/>
    </row>
    <row r="7" spans="1:15" x14ac:dyDescent="0.3">
      <c r="A7" s="18"/>
      <c r="C7" s="17"/>
      <c r="E7" s="105" t="s">
        <v>54</v>
      </c>
      <c r="F7" s="106"/>
      <c r="G7" s="106"/>
      <c r="H7" s="137"/>
      <c r="I7" s="137"/>
      <c r="J7" s="137"/>
      <c r="K7" s="137"/>
      <c r="L7" s="143">
        <f>((G7+H7)/2)</f>
        <v>0</v>
      </c>
      <c r="M7" s="24"/>
    </row>
    <row r="8" spans="1:15" x14ac:dyDescent="0.3">
      <c r="A8" s="18"/>
      <c r="C8" s="17"/>
      <c r="E8" s="102" t="s">
        <v>82</v>
      </c>
      <c r="F8" s="44" t="s">
        <v>108</v>
      </c>
      <c r="G8">
        <v>2</v>
      </c>
      <c r="L8" s="91">
        <f t="shared" ref="L8:L40" si="0">((G8+H8)/2)</f>
        <v>1</v>
      </c>
    </row>
    <row r="9" spans="1:15" x14ac:dyDescent="0.3">
      <c r="A9" s="18"/>
      <c r="C9" s="17"/>
      <c r="E9" s="102" t="s">
        <v>83</v>
      </c>
      <c r="F9" s="44"/>
      <c r="G9">
        <v>2</v>
      </c>
      <c r="L9" s="91">
        <f t="shared" si="0"/>
        <v>1</v>
      </c>
    </row>
    <row r="10" spans="1:15" x14ac:dyDescent="0.3">
      <c r="A10" s="18"/>
      <c r="E10" s="138"/>
      <c r="F10" s="44" t="s">
        <v>31</v>
      </c>
      <c r="H10" s="40">
        <v>1</v>
      </c>
      <c r="L10" s="91">
        <f t="shared" si="0"/>
        <v>0.5</v>
      </c>
    </row>
    <row r="11" spans="1:15" x14ac:dyDescent="0.3">
      <c r="E11" s="102"/>
      <c r="F11" t="s">
        <v>84</v>
      </c>
      <c r="H11" s="40">
        <v>1</v>
      </c>
      <c r="L11" s="91">
        <f t="shared" si="0"/>
        <v>0.5</v>
      </c>
    </row>
    <row r="12" spans="1:15" x14ac:dyDescent="0.3">
      <c r="E12" s="139"/>
      <c r="F12" s="77" t="s">
        <v>27</v>
      </c>
      <c r="H12" s="40">
        <v>1</v>
      </c>
      <c r="L12" s="91">
        <f t="shared" si="0"/>
        <v>0.5</v>
      </c>
    </row>
    <row r="13" spans="1:15" x14ac:dyDescent="0.3">
      <c r="E13" s="140">
        <f>SUM(G14:K16)</f>
        <v>13</v>
      </c>
      <c r="F13" s="120" t="s">
        <v>194</v>
      </c>
      <c r="H13" s="40">
        <v>2</v>
      </c>
      <c r="L13" s="91">
        <f t="shared" si="0"/>
        <v>1</v>
      </c>
    </row>
    <row r="14" spans="1:15" x14ac:dyDescent="0.3">
      <c r="E14" s="139"/>
      <c r="F14" s="131" t="s">
        <v>230</v>
      </c>
      <c r="G14" s="40">
        <v>4</v>
      </c>
      <c r="K14" s="40">
        <v>2</v>
      </c>
      <c r="L14" s="91">
        <f t="shared" si="0"/>
        <v>2</v>
      </c>
    </row>
    <row r="15" spans="1:15" x14ac:dyDescent="0.3">
      <c r="E15" s="102"/>
      <c r="F15" s="131" t="s">
        <v>231</v>
      </c>
      <c r="G15">
        <v>6</v>
      </c>
      <c r="L15" s="91">
        <f t="shared" si="0"/>
        <v>3</v>
      </c>
    </row>
    <row r="16" spans="1:15" x14ac:dyDescent="0.3">
      <c r="E16" s="102"/>
      <c r="F16" s="131" t="s">
        <v>232</v>
      </c>
      <c r="G16">
        <v>1</v>
      </c>
      <c r="L16" s="91">
        <f t="shared" si="0"/>
        <v>0.5</v>
      </c>
    </row>
    <row r="17" spans="5:12" x14ac:dyDescent="0.3">
      <c r="E17" s="102"/>
      <c r="L17" s="91">
        <f t="shared" si="0"/>
        <v>0</v>
      </c>
    </row>
    <row r="18" spans="5:12" x14ac:dyDescent="0.3">
      <c r="E18" s="102"/>
      <c r="L18" s="91">
        <f t="shared" si="0"/>
        <v>0</v>
      </c>
    </row>
    <row r="19" spans="5:12" x14ac:dyDescent="0.3">
      <c r="E19" s="102"/>
      <c r="F19" s="44" t="s">
        <v>140</v>
      </c>
      <c r="G19">
        <v>1</v>
      </c>
      <c r="L19" s="91">
        <f t="shared" si="0"/>
        <v>0.5</v>
      </c>
    </row>
    <row r="20" spans="5:12" x14ac:dyDescent="0.3">
      <c r="E20" s="102"/>
      <c r="L20" s="91">
        <f t="shared" si="0"/>
        <v>0</v>
      </c>
    </row>
    <row r="21" spans="5:12" x14ac:dyDescent="0.3">
      <c r="E21" s="144" t="s">
        <v>144</v>
      </c>
      <c r="F21" s="111" t="s">
        <v>146</v>
      </c>
      <c r="G21" s="111"/>
      <c r="H21" s="112">
        <v>1</v>
      </c>
      <c r="I21" s="112">
        <v>1</v>
      </c>
      <c r="J21" s="112">
        <v>1</v>
      </c>
      <c r="K21" s="112"/>
      <c r="L21" s="145">
        <f t="shared" si="0"/>
        <v>0.5</v>
      </c>
    </row>
    <row r="22" spans="5:12" x14ac:dyDescent="0.3">
      <c r="E22" s="146" t="s">
        <v>145</v>
      </c>
      <c r="F22" s="147" t="s">
        <v>160</v>
      </c>
      <c r="G22" s="147"/>
      <c r="H22" s="147">
        <v>1</v>
      </c>
      <c r="I22" s="147">
        <v>1</v>
      </c>
      <c r="J22" s="147">
        <v>1</v>
      </c>
      <c r="K22" s="147">
        <v>1</v>
      </c>
      <c r="L22" s="148">
        <f t="shared" si="0"/>
        <v>0.5</v>
      </c>
    </row>
    <row r="23" spans="5:12" ht="15" thickBot="1" x14ac:dyDescent="0.35">
      <c r="E23" s="149" t="s">
        <v>161</v>
      </c>
      <c r="F23" s="150" t="s">
        <v>193</v>
      </c>
      <c r="G23" s="150"/>
      <c r="H23" s="150"/>
      <c r="I23" s="150">
        <v>1</v>
      </c>
      <c r="J23" s="150">
        <v>1</v>
      </c>
      <c r="K23" s="150"/>
      <c r="L23" s="151">
        <f t="shared" si="0"/>
        <v>0</v>
      </c>
    </row>
    <row r="24" spans="5:12" ht="16.2" customHeight="1" thickBot="1" x14ac:dyDescent="0.35">
      <c r="G24" s="41" t="s">
        <v>99</v>
      </c>
      <c r="H24" s="41" t="s">
        <v>104</v>
      </c>
      <c r="I24" s="41" t="s">
        <v>6</v>
      </c>
      <c r="J24" s="41" t="s">
        <v>7</v>
      </c>
      <c r="K24" s="41" t="s">
        <v>8</v>
      </c>
      <c r="L24" s="41" t="s">
        <v>9</v>
      </c>
    </row>
    <row r="25" spans="5:12" x14ac:dyDescent="0.3">
      <c r="E25" s="105" t="s">
        <v>150</v>
      </c>
      <c r="F25" s="106"/>
      <c r="G25" s="106"/>
      <c r="H25" s="137"/>
      <c r="I25" s="137"/>
      <c r="J25" s="137"/>
      <c r="K25" s="137"/>
      <c r="L25" s="107">
        <f t="shared" si="0"/>
        <v>0</v>
      </c>
    </row>
    <row r="26" spans="5:12" x14ac:dyDescent="0.3">
      <c r="E26" s="102" t="s">
        <v>82</v>
      </c>
      <c r="F26" s="44" t="s">
        <v>108</v>
      </c>
      <c r="G26">
        <v>2</v>
      </c>
      <c r="L26" s="91">
        <f t="shared" si="0"/>
        <v>1</v>
      </c>
    </row>
    <row r="27" spans="5:12" x14ac:dyDescent="0.3">
      <c r="E27" s="138"/>
      <c r="F27" s="44" t="s">
        <v>31</v>
      </c>
      <c r="H27" s="40">
        <v>0</v>
      </c>
      <c r="L27" s="91">
        <f t="shared" si="0"/>
        <v>0</v>
      </c>
    </row>
    <row r="28" spans="5:12" x14ac:dyDescent="0.3">
      <c r="E28" s="102"/>
      <c r="F28" t="s">
        <v>71</v>
      </c>
      <c r="H28" s="40">
        <v>1</v>
      </c>
      <c r="L28" s="91">
        <f t="shared" si="0"/>
        <v>0.5</v>
      </c>
    </row>
    <row r="29" spans="5:12" x14ac:dyDescent="0.3">
      <c r="E29" s="139"/>
      <c r="F29" s="77" t="s">
        <v>27</v>
      </c>
      <c r="L29" s="91">
        <f t="shared" si="0"/>
        <v>0</v>
      </c>
    </row>
    <row r="30" spans="5:12" x14ac:dyDescent="0.3">
      <c r="E30" s="140">
        <f>SUM(G31:K33)</f>
        <v>6</v>
      </c>
      <c r="F30" s="120" t="s">
        <v>202</v>
      </c>
      <c r="H30" s="40">
        <v>1</v>
      </c>
      <c r="L30" s="91">
        <f t="shared" si="0"/>
        <v>0.5</v>
      </c>
    </row>
    <row r="31" spans="5:12" x14ac:dyDescent="0.3">
      <c r="E31" s="139"/>
      <c r="F31" s="131" t="s">
        <v>233</v>
      </c>
      <c r="G31" s="40">
        <v>0</v>
      </c>
      <c r="K31" s="40">
        <v>0</v>
      </c>
      <c r="L31" s="91">
        <f t="shared" si="0"/>
        <v>0</v>
      </c>
    </row>
    <row r="32" spans="5:12" x14ac:dyDescent="0.3">
      <c r="E32" s="102"/>
      <c r="F32" s="131" t="s">
        <v>234</v>
      </c>
      <c r="G32">
        <v>4</v>
      </c>
      <c r="L32" s="91">
        <f t="shared" si="0"/>
        <v>2</v>
      </c>
    </row>
    <row r="33" spans="5:12" ht="15" thickBot="1" x14ac:dyDescent="0.35">
      <c r="E33" s="103"/>
      <c r="F33" s="141" t="s">
        <v>248</v>
      </c>
      <c r="G33" s="78">
        <v>2</v>
      </c>
      <c r="H33" s="142"/>
      <c r="I33" s="142"/>
      <c r="J33" s="142"/>
      <c r="K33" s="142"/>
      <c r="L33" s="95">
        <f t="shared" si="0"/>
        <v>1</v>
      </c>
    </row>
    <row r="34" spans="5:12" ht="17.399999999999999" customHeight="1" thickBot="1" x14ac:dyDescent="0.35">
      <c r="F34" s="131"/>
      <c r="G34" s="41" t="s">
        <v>99</v>
      </c>
      <c r="H34" s="41" t="s">
        <v>104</v>
      </c>
      <c r="I34" s="41" t="s">
        <v>6</v>
      </c>
      <c r="J34" s="41" t="s">
        <v>7</v>
      </c>
      <c r="K34" s="41" t="s">
        <v>8</v>
      </c>
      <c r="L34" s="41" t="s">
        <v>9</v>
      </c>
    </row>
    <row r="35" spans="5:12" x14ac:dyDescent="0.3">
      <c r="E35" s="105" t="s">
        <v>198</v>
      </c>
      <c r="F35" s="106"/>
      <c r="G35" s="106"/>
      <c r="H35" s="137"/>
      <c r="I35" s="137"/>
      <c r="J35" s="137"/>
      <c r="K35" s="137"/>
      <c r="L35" s="107">
        <f t="shared" si="0"/>
        <v>0</v>
      </c>
    </row>
    <row r="36" spans="5:12" x14ac:dyDescent="0.3">
      <c r="E36" s="102" t="s">
        <v>82</v>
      </c>
      <c r="F36" t="s">
        <v>22</v>
      </c>
      <c r="G36">
        <v>1</v>
      </c>
      <c r="H36"/>
      <c r="I36"/>
      <c r="J36"/>
      <c r="L36" s="91">
        <f t="shared" si="0"/>
        <v>0.5</v>
      </c>
    </row>
    <row r="37" spans="5:12" x14ac:dyDescent="0.3">
      <c r="E37" s="102"/>
      <c r="F37" t="s">
        <v>57</v>
      </c>
      <c r="H37">
        <v>1</v>
      </c>
      <c r="I37"/>
      <c r="J37">
        <v>1</v>
      </c>
      <c r="L37" s="91">
        <f t="shared" si="0"/>
        <v>0.5</v>
      </c>
    </row>
    <row r="38" spans="5:12" x14ac:dyDescent="0.3">
      <c r="E38" s="140">
        <f>SUM(G39:K41)</f>
        <v>6</v>
      </c>
      <c r="F38" s="120" t="s">
        <v>202</v>
      </c>
      <c r="G38" s="25"/>
      <c r="H38" s="25">
        <v>1</v>
      </c>
      <c r="I38" s="25"/>
      <c r="J38" s="25"/>
      <c r="K38" s="159"/>
      <c r="L38" s="91">
        <f t="shared" si="0"/>
        <v>0.5</v>
      </c>
    </row>
    <row r="39" spans="5:12" x14ac:dyDescent="0.3">
      <c r="E39" s="102"/>
      <c r="F39" s="25" t="s">
        <v>240</v>
      </c>
      <c r="G39" s="25">
        <v>4</v>
      </c>
      <c r="H39" s="25"/>
      <c r="I39" s="25"/>
      <c r="J39" s="25"/>
      <c r="K39" s="159"/>
      <c r="L39" s="91">
        <f t="shared" si="0"/>
        <v>2</v>
      </c>
    </row>
    <row r="40" spans="5:12" ht="15" thickBot="1" x14ac:dyDescent="0.35">
      <c r="E40" s="103"/>
      <c r="F40" s="160" t="s">
        <v>241</v>
      </c>
      <c r="G40" s="160">
        <v>2</v>
      </c>
      <c r="H40" s="160"/>
      <c r="I40" s="160"/>
      <c r="J40" s="160"/>
      <c r="K40" s="161"/>
      <c r="L40" s="95">
        <f t="shared" si="0"/>
        <v>1</v>
      </c>
    </row>
    <row r="41" spans="5:12" ht="15" customHeight="1" thickBot="1" x14ac:dyDescent="0.35">
      <c r="F41" s="131"/>
      <c r="G41" s="41" t="s">
        <v>99</v>
      </c>
      <c r="H41" s="41" t="s">
        <v>104</v>
      </c>
      <c r="I41" s="41" t="s">
        <v>6</v>
      </c>
      <c r="J41" s="41" t="s">
        <v>7</v>
      </c>
      <c r="K41" s="41" t="s">
        <v>8</v>
      </c>
      <c r="L41" s="41" t="s">
        <v>9</v>
      </c>
    </row>
    <row r="42" spans="5:12" ht="15" thickBot="1" x14ac:dyDescent="0.35">
      <c r="E42" s="105" t="s">
        <v>244</v>
      </c>
      <c r="F42" s="106"/>
      <c r="G42" s="106"/>
      <c r="H42" s="137"/>
      <c r="I42" s="137"/>
      <c r="J42" s="137"/>
      <c r="K42" s="137"/>
      <c r="L42" s="107">
        <f t="shared" ref="L42:L47" si="1">((G42+H42)/2)</f>
        <v>0</v>
      </c>
    </row>
    <row r="43" spans="5:12" x14ac:dyDescent="0.3">
      <c r="E43" s="132" t="s">
        <v>82</v>
      </c>
      <c r="F43" s="133" t="s">
        <v>245</v>
      </c>
      <c r="G43" s="100"/>
      <c r="H43" s="100"/>
      <c r="I43" s="100"/>
      <c r="J43" s="100"/>
      <c r="K43" s="153"/>
      <c r="L43" s="154">
        <f t="shared" si="1"/>
        <v>0</v>
      </c>
    </row>
    <row r="44" spans="5:12" x14ac:dyDescent="0.3">
      <c r="E44" s="152" t="s">
        <v>247</v>
      </c>
      <c r="F44" s="155"/>
      <c r="G44" s="155"/>
      <c r="H44" s="155"/>
      <c r="I44" s="155"/>
      <c r="J44" s="35"/>
      <c r="L44" s="156">
        <f t="shared" si="1"/>
        <v>0</v>
      </c>
    </row>
    <row r="45" spans="5:12" x14ac:dyDescent="0.3">
      <c r="E45" s="140">
        <f>SUM(G46:K48)</f>
        <v>2</v>
      </c>
      <c r="F45" s="120" t="s">
        <v>202</v>
      </c>
      <c r="G45" s="157"/>
      <c r="H45" s="35">
        <v>1</v>
      </c>
      <c r="I45" s="35"/>
      <c r="J45" s="35"/>
      <c r="L45" s="156">
        <v>0.4</v>
      </c>
    </row>
    <row r="46" spans="5:12" x14ac:dyDescent="0.3">
      <c r="E46" s="101"/>
      <c r="F46" s="157" t="s">
        <v>246</v>
      </c>
      <c r="G46" s="157">
        <v>2</v>
      </c>
      <c r="H46" s="157"/>
      <c r="I46" s="157"/>
      <c r="J46" s="157"/>
      <c r="L46" s="156">
        <v>0.8</v>
      </c>
    </row>
    <row r="47" spans="5:12" ht="15" thickBot="1" x14ac:dyDescent="0.35">
      <c r="E47" s="134"/>
      <c r="F47" s="135"/>
      <c r="G47" s="135"/>
      <c r="H47" s="136"/>
      <c r="I47" s="136"/>
      <c r="J47" s="136"/>
      <c r="K47" s="142"/>
      <c r="L47" s="158">
        <f t="shared" si="1"/>
        <v>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C361-42E5-477A-80CC-DA1A04AC89C0}">
  <dimension ref="B3:N22"/>
  <sheetViews>
    <sheetView workbookViewId="0">
      <selection activeCell="Q16" sqref="Q16"/>
    </sheetView>
  </sheetViews>
  <sheetFormatPr defaultRowHeight="14.4" x14ac:dyDescent="0.3"/>
  <cols>
    <col min="5" max="5" width="17.5546875" customWidth="1"/>
    <col min="6" max="6" width="23.33203125" customWidth="1"/>
  </cols>
  <sheetData>
    <row r="3" spans="2:14" x14ac:dyDescent="0.3">
      <c r="E3" t="s">
        <v>51</v>
      </c>
      <c r="F3">
        <f>J3+L6</f>
        <v>4</v>
      </c>
      <c r="H3" s="40"/>
      <c r="I3" s="40" t="s">
        <v>50</v>
      </c>
      <c r="J3" s="40"/>
      <c r="K3" s="40"/>
      <c r="L3" s="40"/>
    </row>
    <row r="4" spans="2:14" x14ac:dyDescent="0.3">
      <c r="H4" s="40"/>
      <c r="I4" s="40"/>
      <c r="J4" s="40"/>
      <c r="K4" s="40"/>
      <c r="L4" s="40"/>
    </row>
    <row r="5" spans="2:14" ht="43.2" x14ac:dyDescent="0.3">
      <c r="B5" t="s">
        <v>38</v>
      </c>
      <c r="C5" s="17">
        <f>SUM(C8:C9)</f>
        <v>0</v>
      </c>
      <c r="E5" s="41"/>
      <c r="F5" s="45" t="s">
        <v>37</v>
      </c>
      <c r="G5" s="41" t="s">
        <v>99</v>
      </c>
      <c r="H5" s="41" t="s">
        <v>104</v>
      </c>
      <c r="I5" s="41" t="s">
        <v>6</v>
      </c>
      <c r="J5" s="41" t="s">
        <v>7</v>
      </c>
      <c r="K5" s="41" t="s">
        <v>8</v>
      </c>
      <c r="L5" s="41" t="s">
        <v>9</v>
      </c>
    </row>
    <row r="6" spans="2:14" x14ac:dyDescent="0.3">
      <c r="C6" s="17"/>
      <c r="H6" s="42">
        <f>SUM(H7:H126)</f>
        <v>4</v>
      </c>
      <c r="I6" s="42">
        <f>SUM(I7:I126)</f>
        <v>0</v>
      </c>
      <c r="J6" s="42">
        <f>SUM(J7:J126)</f>
        <v>0</v>
      </c>
      <c r="K6" s="42">
        <f>SUM(K7:K126)</f>
        <v>0</v>
      </c>
      <c r="L6" s="43">
        <f>SUM(L8:L41)</f>
        <v>4</v>
      </c>
      <c r="N6" s="23" t="s">
        <v>237</v>
      </c>
    </row>
    <row r="7" spans="2:14" x14ac:dyDescent="0.3">
      <c r="C7" s="17"/>
      <c r="E7" s="46"/>
      <c r="F7" s="46"/>
      <c r="G7" s="46"/>
      <c r="H7" s="47"/>
      <c r="I7" s="47"/>
      <c r="J7" s="47"/>
      <c r="K7" s="47"/>
      <c r="L7" s="47"/>
      <c r="N7" s="25" t="s">
        <v>238</v>
      </c>
    </row>
    <row r="8" spans="2:14" x14ac:dyDescent="0.3">
      <c r="C8" s="17"/>
      <c r="E8" s="12" t="s">
        <v>208</v>
      </c>
      <c r="F8" s="12"/>
      <c r="G8" s="12"/>
      <c r="H8" s="48"/>
      <c r="I8" s="48"/>
      <c r="J8" s="48"/>
      <c r="K8" s="48"/>
      <c r="L8" s="48">
        <f>((G8+H8)/2)</f>
        <v>0</v>
      </c>
    </row>
    <row r="9" spans="2:14" x14ac:dyDescent="0.3">
      <c r="C9" s="17"/>
      <c r="E9" t="s">
        <v>211</v>
      </c>
      <c r="F9" s="44" t="s">
        <v>209</v>
      </c>
      <c r="G9">
        <v>1</v>
      </c>
      <c r="H9" s="40"/>
      <c r="I9" s="40"/>
      <c r="J9" s="40"/>
      <c r="K9" s="40"/>
      <c r="L9">
        <f t="shared" ref="L9:L11" si="0">((G9+H9)/2)</f>
        <v>0.5</v>
      </c>
    </row>
    <row r="10" spans="2:14" x14ac:dyDescent="0.3">
      <c r="F10" t="s">
        <v>71</v>
      </c>
      <c r="H10" s="40">
        <v>1</v>
      </c>
      <c r="I10" s="40"/>
      <c r="J10" s="40"/>
      <c r="K10" s="40"/>
      <c r="L10">
        <f t="shared" si="0"/>
        <v>0.5</v>
      </c>
      <c r="N10" t="s">
        <v>239</v>
      </c>
    </row>
    <row r="11" spans="2:14" x14ac:dyDescent="0.3">
      <c r="E11" s="119">
        <f>SUM(G12:K13)</f>
        <v>2</v>
      </c>
      <c r="F11" s="120" t="s">
        <v>210</v>
      </c>
      <c r="H11" s="40">
        <v>1</v>
      </c>
      <c r="I11" s="40"/>
      <c r="J11" s="40"/>
      <c r="K11" s="40"/>
      <c r="L11">
        <f t="shared" si="0"/>
        <v>0.5</v>
      </c>
    </row>
    <row r="12" spans="2:14" x14ac:dyDescent="0.3">
      <c r="F12" s="44" t="s">
        <v>212</v>
      </c>
      <c r="G12">
        <v>2</v>
      </c>
      <c r="H12" s="40"/>
      <c r="I12" s="40"/>
      <c r="J12" s="40"/>
      <c r="K12" s="40"/>
      <c r="L12">
        <f t="shared" ref="L12:L17" si="1">((G12+H12)/2)</f>
        <v>1</v>
      </c>
    </row>
    <row r="13" spans="2:14" x14ac:dyDescent="0.3">
      <c r="F13" s="44" t="s">
        <v>213</v>
      </c>
      <c r="H13" s="40"/>
      <c r="I13" s="40"/>
      <c r="J13" s="40"/>
      <c r="K13" s="40"/>
      <c r="L13">
        <f t="shared" si="1"/>
        <v>0</v>
      </c>
    </row>
    <row r="14" spans="2:14" x14ac:dyDescent="0.3">
      <c r="H14" s="40"/>
      <c r="I14" s="40"/>
      <c r="J14" s="40"/>
      <c r="K14" s="40"/>
      <c r="L14">
        <f t="shared" si="1"/>
        <v>0</v>
      </c>
    </row>
    <row r="15" spans="2:14" x14ac:dyDescent="0.3">
      <c r="H15" s="40"/>
      <c r="I15" s="40"/>
      <c r="J15" s="40"/>
      <c r="K15" s="40"/>
      <c r="L15">
        <f t="shared" si="1"/>
        <v>0</v>
      </c>
    </row>
    <row r="16" spans="2:14" x14ac:dyDescent="0.3">
      <c r="F16" s="44"/>
      <c r="H16" s="40"/>
      <c r="I16" s="40"/>
      <c r="J16" s="40"/>
      <c r="K16" s="40"/>
      <c r="L16">
        <f t="shared" si="1"/>
        <v>0</v>
      </c>
    </row>
    <row r="17" spans="5:12" x14ac:dyDescent="0.3">
      <c r="E17" s="12" t="s">
        <v>226</v>
      </c>
      <c r="F17" s="12"/>
      <c r="G17" s="12"/>
      <c r="H17" s="48"/>
      <c r="I17" s="48"/>
      <c r="J17" s="48"/>
      <c r="K17" s="48"/>
      <c r="L17" s="48">
        <f t="shared" si="1"/>
        <v>0</v>
      </c>
    </row>
    <row r="18" spans="5:12" x14ac:dyDescent="0.3">
      <c r="E18" t="s">
        <v>211</v>
      </c>
      <c r="F18" s="44" t="s">
        <v>209</v>
      </c>
    </row>
    <row r="19" spans="5:12" x14ac:dyDescent="0.3">
      <c r="F19" t="s">
        <v>71</v>
      </c>
      <c r="H19" s="40">
        <v>1</v>
      </c>
      <c r="I19" s="40"/>
      <c r="J19" s="40"/>
      <c r="K19" s="40"/>
      <c r="L19">
        <f t="shared" ref="L19:L20" si="2">((G19+H19)/2)</f>
        <v>0.5</v>
      </c>
    </row>
    <row r="20" spans="5:12" x14ac:dyDescent="0.3">
      <c r="E20" s="119">
        <f>SUM(G21:K22)</f>
        <v>1</v>
      </c>
      <c r="F20" s="120" t="s">
        <v>210</v>
      </c>
      <c r="H20" s="40">
        <v>1</v>
      </c>
      <c r="I20" s="40"/>
      <c r="J20" s="40"/>
      <c r="K20" s="40"/>
      <c r="L20">
        <f t="shared" si="2"/>
        <v>0.5</v>
      </c>
    </row>
    <row r="21" spans="5:12" x14ac:dyDescent="0.3">
      <c r="F21" s="44" t="s">
        <v>235</v>
      </c>
      <c r="H21" s="40"/>
      <c r="I21" s="40"/>
      <c r="J21" s="40"/>
      <c r="K21" s="40"/>
      <c r="L21">
        <f>((G21+H21)/2)</f>
        <v>0</v>
      </c>
    </row>
    <row r="22" spans="5:12" x14ac:dyDescent="0.3">
      <c r="F22" s="44" t="s">
        <v>236</v>
      </c>
      <c r="G22">
        <v>1</v>
      </c>
      <c r="H22" s="40"/>
      <c r="I22" s="40"/>
      <c r="J22" s="40"/>
      <c r="K22" s="40"/>
      <c r="L22">
        <f>((G22+H22)/2)</f>
        <v>0.5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2:M43"/>
  <sheetViews>
    <sheetView tabSelected="1" topLeftCell="A15" workbookViewId="0">
      <selection activeCell="I3" sqref="I3"/>
    </sheetView>
  </sheetViews>
  <sheetFormatPr defaultRowHeight="14.4" x14ac:dyDescent="0.3"/>
  <cols>
    <col min="6" max="6" width="16.5546875" customWidth="1"/>
  </cols>
  <sheetData>
    <row r="2" spans="1:13" x14ac:dyDescent="0.3">
      <c r="B2" t="s">
        <v>60</v>
      </c>
      <c r="E2" t="s">
        <v>51</v>
      </c>
      <c r="F2">
        <f>I2+L5</f>
        <v>15.5</v>
      </c>
      <c r="H2" s="25" t="s">
        <v>50</v>
      </c>
      <c r="I2" s="25">
        <v>0.5</v>
      </c>
    </row>
    <row r="3" spans="1:13" x14ac:dyDescent="0.3">
      <c r="B3" s="25"/>
    </row>
    <row r="4" spans="1:13" x14ac:dyDescent="0.3">
      <c r="B4" s="23" t="s">
        <v>38</v>
      </c>
      <c r="C4" s="124"/>
      <c r="E4" s="1"/>
      <c r="F4" s="1" t="s">
        <v>37</v>
      </c>
      <c r="G4" s="2" t="s">
        <v>36</v>
      </c>
      <c r="H4" s="2" t="s">
        <v>100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3" x14ac:dyDescent="0.3">
      <c r="B5" t="s">
        <v>220</v>
      </c>
      <c r="C5" s="123">
        <f>L5-C6</f>
        <v>14</v>
      </c>
      <c r="G5" s="3">
        <f>SUM(G6:G137)</f>
        <v>14</v>
      </c>
      <c r="H5" s="3">
        <f>SUM(H6:H137)</f>
        <v>16</v>
      </c>
      <c r="I5" s="3">
        <f>SUM(I6:I137)</f>
        <v>27</v>
      </c>
      <c r="J5" s="3">
        <f>SUM(J6:J137)</f>
        <v>23</v>
      </c>
      <c r="K5" s="3">
        <f t="shared" ref="K5" si="0">SUM(K6:K137)</f>
        <v>1</v>
      </c>
      <c r="L5" s="5">
        <f>SUM(L7:L52)</f>
        <v>15</v>
      </c>
    </row>
    <row r="6" spans="1:13" x14ac:dyDescent="0.3">
      <c r="B6" t="s">
        <v>221</v>
      </c>
      <c r="C6" s="123">
        <v>1</v>
      </c>
      <c r="L6">
        <f t="shared" ref="L6:L8" si="1">(G6/2)+(H6/2)</f>
        <v>0</v>
      </c>
    </row>
    <row r="7" spans="1:13" x14ac:dyDescent="0.3">
      <c r="A7" s="18"/>
      <c r="C7" s="123"/>
      <c r="L7">
        <f t="shared" si="1"/>
        <v>0</v>
      </c>
      <c r="M7" s="24"/>
    </row>
    <row r="8" spans="1:13" x14ac:dyDescent="0.3">
      <c r="A8" s="18"/>
      <c r="C8" s="123"/>
      <c r="E8" s="12" t="s">
        <v>54</v>
      </c>
      <c r="F8" s="12"/>
      <c r="G8" s="12"/>
      <c r="H8" s="12"/>
      <c r="I8" s="12"/>
      <c r="J8" s="12"/>
      <c r="K8" s="12"/>
      <c r="L8">
        <f t="shared" si="1"/>
        <v>0</v>
      </c>
    </row>
    <row r="9" spans="1:13" x14ac:dyDescent="0.3">
      <c r="A9" s="18"/>
      <c r="C9" s="123"/>
      <c r="F9" t="s">
        <v>61</v>
      </c>
      <c r="H9">
        <v>5</v>
      </c>
      <c r="I9">
        <v>4</v>
      </c>
      <c r="J9">
        <v>4</v>
      </c>
      <c r="L9">
        <f>(G9+H9)/2</f>
        <v>2.5</v>
      </c>
    </row>
    <row r="10" spans="1:13" x14ac:dyDescent="0.3">
      <c r="A10" s="18"/>
      <c r="F10" t="s">
        <v>62</v>
      </c>
      <c r="G10">
        <v>1</v>
      </c>
      <c r="I10">
        <v>1</v>
      </c>
      <c r="J10">
        <v>1</v>
      </c>
      <c r="L10">
        <f t="shared" ref="L10:L15" si="2">(G10+H10)/2</f>
        <v>0.5</v>
      </c>
    </row>
    <row r="11" spans="1:13" x14ac:dyDescent="0.3">
      <c r="F11" t="s">
        <v>155</v>
      </c>
      <c r="K11">
        <v>1</v>
      </c>
      <c r="L11">
        <f t="shared" si="2"/>
        <v>0</v>
      </c>
    </row>
    <row r="12" spans="1:13" x14ac:dyDescent="0.3">
      <c r="L12">
        <f t="shared" si="2"/>
        <v>0</v>
      </c>
    </row>
    <row r="13" spans="1:13" x14ac:dyDescent="0.3">
      <c r="F13" s="29" t="s">
        <v>94</v>
      </c>
      <c r="G13">
        <v>3</v>
      </c>
      <c r="I13">
        <v>1</v>
      </c>
      <c r="J13">
        <v>1</v>
      </c>
      <c r="L13">
        <f t="shared" si="2"/>
        <v>1.5</v>
      </c>
    </row>
    <row r="14" spans="1:13" x14ac:dyDescent="0.3">
      <c r="E14" s="23" t="s">
        <v>129</v>
      </c>
      <c r="F14" s="29" t="s">
        <v>128</v>
      </c>
      <c r="G14">
        <v>1</v>
      </c>
      <c r="I14">
        <v>1</v>
      </c>
      <c r="J14">
        <v>1</v>
      </c>
      <c r="L14">
        <f t="shared" si="2"/>
        <v>0.5</v>
      </c>
    </row>
    <row r="15" spans="1:13" x14ac:dyDescent="0.3">
      <c r="E15" s="23" t="s">
        <v>129</v>
      </c>
      <c r="F15" s="29" t="s">
        <v>184</v>
      </c>
      <c r="G15" s="29">
        <v>1</v>
      </c>
      <c r="H15" s="29"/>
      <c r="I15" s="29">
        <v>1</v>
      </c>
      <c r="J15" s="29">
        <v>1</v>
      </c>
      <c r="K15" s="29"/>
      <c r="L15" s="29">
        <f t="shared" si="2"/>
        <v>0.5</v>
      </c>
    </row>
    <row r="16" spans="1:13" x14ac:dyDescent="0.3">
      <c r="E16" s="23"/>
      <c r="F16" s="29" t="s">
        <v>157</v>
      </c>
      <c r="G16">
        <v>2</v>
      </c>
      <c r="I16">
        <v>1</v>
      </c>
      <c r="J16">
        <v>1</v>
      </c>
      <c r="L16">
        <f t="shared" ref="L16:L23" si="3">(G16+H16)/2</f>
        <v>1</v>
      </c>
    </row>
    <row r="17" spans="5:12" x14ac:dyDescent="0.3">
      <c r="E17" s="23"/>
      <c r="F17" s="29" t="s">
        <v>156</v>
      </c>
      <c r="I17">
        <v>1</v>
      </c>
      <c r="J17">
        <v>1</v>
      </c>
      <c r="L17">
        <f t="shared" si="3"/>
        <v>0</v>
      </c>
    </row>
    <row r="18" spans="5:12" x14ac:dyDescent="0.3">
      <c r="E18" s="23"/>
      <c r="F18" s="29" t="s">
        <v>251</v>
      </c>
      <c r="G18">
        <v>2</v>
      </c>
      <c r="I18">
        <v>1</v>
      </c>
      <c r="J18">
        <v>1</v>
      </c>
      <c r="L18">
        <f t="shared" si="3"/>
        <v>1</v>
      </c>
    </row>
    <row r="19" spans="5:12" x14ac:dyDescent="0.3">
      <c r="E19" s="23"/>
      <c r="F19" s="29"/>
      <c r="L19">
        <f t="shared" si="3"/>
        <v>0</v>
      </c>
    </row>
    <row r="20" spans="5:12" x14ac:dyDescent="0.3">
      <c r="E20" s="12" t="s">
        <v>55</v>
      </c>
      <c r="F20" s="55"/>
      <c r="G20" s="12"/>
      <c r="H20" s="12"/>
      <c r="I20" s="12"/>
      <c r="J20" s="12"/>
      <c r="K20" s="12"/>
      <c r="L20">
        <f t="shared" si="3"/>
        <v>0</v>
      </c>
    </row>
    <row r="21" spans="5:12" x14ac:dyDescent="0.3">
      <c r="F21" s="29" t="s">
        <v>68</v>
      </c>
      <c r="G21" s="29"/>
      <c r="H21" s="29">
        <v>1</v>
      </c>
      <c r="I21" s="29">
        <v>1</v>
      </c>
      <c r="J21" s="29">
        <v>1</v>
      </c>
      <c r="K21" s="25"/>
      <c r="L21">
        <f t="shared" si="3"/>
        <v>0.5</v>
      </c>
    </row>
    <row r="22" spans="5:12" x14ac:dyDescent="0.3">
      <c r="F22" s="29"/>
      <c r="G22" s="29"/>
      <c r="H22" s="29"/>
      <c r="I22" s="29"/>
      <c r="J22" s="29"/>
      <c r="L22">
        <f t="shared" si="3"/>
        <v>0</v>
      </c>
    </row>
    <row r="23" spans="5:12" x14ac:dyDescent="0.3">
      <c r="F23" s="29"/>
      <c r="G23" s="29"/>
      <c r="H23" s="29"/>
      <c r="I23" s="29"/>
      <c r="J23" s="29"/>
      <c r="L23">
        <f t="shared" si="3"/>
        <v>0</v>
      </c>
    </row>
    <row r="24" spans="5:12" x14ac:dyDescent="0.3">
      <c r="E24" s="12" t="s">
        <v>12</v>
      </c>
      <c r="F24" s="55"/>
      <c r="G24" s="55" t="s">
        <v>36</v>
      </c>
      <c r="H24" s="55" t="s">
        <v>100</v>
      </c>
      <c r="I24" s="55" t="s">
        <v>6</v>
      </c>
      <c r="J24" s="55" t="s">
        <v>7</v>
      </c>
      <c r="K24" s="12" t="s">
        <v>8</v>
      </c>
      <c r="L24" t="s">
        <v>9</v>
      </c>
    </row>
    <row r="25" spans="5:12" x14ac:dyDescent="0.3">
      <c r="F25" s="29" t="s">
        <v>121</v>
      </c>
      <c r="G25" s="29"/>
      <c r="H25" s="29">
        <v>2</v>
      </c>
      <c r="I25" s="29">
        <v>2</v>
      </c>
      <c r="J25" s="29">
        <v>1</v>
      </c>
      <c r="L25">
        <f t="shared" ref="L25:L32" si="4">(G25+H25)/2</f>
        <v>1</v>
      </c>
    </row>
    <row r="26" spans="5:12" x14ac:dyDescent="0.3">
      <c r="F26" s="25" t="s">
        <v>62</v>
      </c>
      <c r="G26" s="29">
        <v>1</v>
      </c>
      <c r="H26" s="29"/>
      <c r="I26" s="29">
        <v>1</v>
      </c>
      <c r="J26" s="29">
        <v>1</v>
      </c>
      <c r="K26" s="29"/>
      <c r="L26">
        <f t="shared" si="4"/>
        <v>0.5</v>
      </c>
    </row>
    <row r="27" spans="5:12" x14ac:dyDescent="0.3">
      <c r="E27" s="12" t="s">
        <v>15</v>
      </c>
      <c r="F27" s="55"/>
      <c r="G27" s="55"/>
      <c r="H27" s="55"/>
      <c r="I27" s="55"/>
      <c r="J27" s="55"/>
      <c r="K27" s="55"/>
      <c r="L27">
        <f t="shared" si="4"/>
        <v>0</v>
      </c>
    </row>
    <row r="28" spans="5:12" x14ac:dyDescent="0.3">
      <c r="F28" s="29" t="s">
        <v>68</v>
      </c>
      <c r="G28" s="25"/>
      <c r="H28" s="29">
        <v>0</v>
      </c>
      <c r="I28" s="29">
        <v>1</v>
      </c>
      <c r="J28" s="29">
        <v>1</v>
      </c>
      <c r="K28" s="29"/>
      <c r="L28">
        <f t="shared" si="4"/>
        <v>0</v>
      </c>
    </row>
    <row r="29" spans="5:12" x14ac:dyDescent="0.3">
      <c r="F29" s="29"/>
      <c r="H29" s="29"/>
      <c r="I29" s="29"/>
      <c r="J29" s="29"/>
      <c r="K29" s="29"/>
      <c r="L29">
        <f t="shared" si="4"/>
        <v>0</v>
      </c>
    </row>
    <row r="30" spans="5:12" x14ac:dyDescent="0.3">
      <c r="E30" s="12" t="s">
        <v>109</v>
      </c>
      <c r="F30" s="55"/>
      <c r="G30" s="55"/>
      <c r="H30" s="55"/>
      <c r="I30" s="55"/>
      <c r="J30" s="55"/>
      <c r="K30" s="55"/>
      <c r="L30">
        <f t="shared" si="4"/>
        <v>0</v>
      </c>
    </row>
    <row r="31" spans="5:12" x14ac:dyDescent="0.3">
      <c r="E31" t="s">
        <v>130</v>
      </c>
      <c r="F31" s="29" t="s">
        <v>153</v>
      </c>
      <c r="G31" s="25"/>
      <c r="H31" s="29">
        <v>3</v>
      </c>
      <c r="I31" s="29">
        <v>3</v>
      </c>
      <c r="J31" s="29">
        <v>2</v>
      </c>
      <c r="K31" s="29"/>
      <c r="L31">
        <f t="shared" si="4"/>
        <v>1.5</v>
      </c>
    </row>
    <row r="32" spans="5:12" x14ac:dyDescent="0.3">
      <c r="E32" t="s">
        <v>130</v>
      </c>
      <c r="F32" s="29" t="s">
        <v>62</v>
      </c>
      <c r="H32" s="29">
        <v>1</v>
      </c>
      <c r="I32" s="29">
        <v>1</v>
      </c>
      <c r="J32" s="29">
        <v>1</v>
      </c>
      <c r="K32" s="29"/>
      <c r="L32">
        <f t="shared" si="4"/>
        <v>0.5</v>
      </c>
    </row>
    <row r="33" spans="5:12" x14ac:dyDescent="0.3">
      <c r="F33" s="29"/>
      <c r="H33" s="29"/>
      <c r="I33" s="29"/>
      <c r="J33" s="29"/>
      <c r="K33" s="29"/>
      <c r="L33">
        <f t="shared" ref="L33" si="5">(G33/2)+(H33/2)</f>
        <v>0</v>
      </c>
    </row>
    <row r="34" spans="5:12" x14ac:dyDescent="0.3">
      <c r="E34" s="12" t="s">
        <v>89</v>
      </c>
      <c r="F34" s="55"/>
      <c r="G34" s="55"/>
      <c r="H34" s="55"/>
      <c r="I34" s="55"/>
      <c r="J34" s="55"/>
      <c r="K34" s="55"/>
      <c r="L34">
        <f t="shared" ref="L34:L37" si="6">(G34+H34)/2</f>
        <v>0</v>
      </c>
    </row>
    <row r="35" spans="5:12" x14ac:dyDescent="0.3">
      <c r="E35" t="s">
        <v>130</v>
      </c>
      <c r="F35" s="25" t="s">
        <v>121</v>
      </c>
      <c r="G35" s="25"/>
      <c r="H35" s="29">
        <v>2</v>
      </c>
      <c r="I35" s="29">
        <v>2</v>
      </c>
      <c r="J35" s="29">
        <v>1</v>
      </c>
      <c r="K35" s="29"/>
      <c r="L35">
        <f t="shared" si="6"/>
        <v>1</v>
      </c>
    </row>
    <row r="36" spans="5:12" x14ac:dyDescent="0.3">
      <c r="E36" t="s">
        <v>130</v>
      </c>
      <c r="F36" s="29" t="s">
        <v>62</v>
      </c>
      <c r="G36">
        <v>1</v>
      </c>
      <c r="H36" s="29"/>
      <c r="I36" s="29">
        <v>1</v>
      </c>
      <c r="J36" s="29">
        <v>1</v>
      </c>
      <c r="K36" s="29"/>
      <c r="L36">
        <f t="shared" si="6"/>
        <v>0.5</v>
      </c>
    </row>
    <row r="37" spans="5:12" x14ac:dyDescent="0.3">
      <c r="E37" t="s">
        <v>130</v>
      </c>
      <c r="F37" s="25" t="s">
        <v>207</v>
      </c>
      <c r="G37">
        <v>2</v>
      </c>
      <c r="I37">
        <v>1</v>
      </c>
      <c r="J37" s="29">
        <v>1</v>
      </c>
      <c r="L37">
        <f t="shared" si="6"/>
        <v>1</v>
      </c>
    </row>
    <row r="38" spans="5:12" x14ac:dyDescent="0.3">
      <c r="F38" s="29"/>
    </row>
    <row r="39" spans="5:12" x14ac:dyDescent="0.3">
      <c r="E39" s="12" t="s">
        <v>201</v>
      </c>
      <c r="F39" s="55"/>
      <c r="G39" s="12"/>
      <c r="H39" s="12"/>
      <c r="I39" s="12"/>
      <c r="J39" s="12"/>
      <c r="K39" s="12"/>
    </row>
    <row r="40" spans="5:12" x14ac:dyDescent="0.3">
      <c r="F40" s="25" t="s">
        <v>121</v>
      </c>
      <c r="G40" s="25"/>
      <c r="H40" s="25">
        <v>2</v>
      </c>
      <c r="I40" s="25">
        <v>2</v>
      </c>
      <c r="J40" s="25">
        <v>1</v>
      </c>
      <c r="K40" s="25"/>
      <c r="L40" s="25">
        <f t="shared" ref="L40" si="7">(G40+H40)/2</f>
        <v>1</v>
      </c>
    </row>
    <row r="42" spans="5:12" x14ac:dyDescent="0.3">
      <c r="E42" s="12" t="s">
        <v>208</v>
      </c>
      <c r="F42" s="55"/>
      <c r="G42" s="12"/>
      <c r="H42" s="12"/>
      <c r="I42" s="12"/>
      <c r="J42" s="12"/>
      <c r="K42" s="12"/>
    </row>
    <row r="43" spans="5:12" x14ac:dyDescent="0.3">
      <c r="F43" s="25" t="s">
        <v>214</v>
      </c>
      <c r="G43" s="25"/>
      <c r="H43" s="25"/>
      <c r="I43" s="25">
        <v>1</v>
      </c>
      <c r="J43" s="25">
        <v>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249977111117893"/>
  </sheetPr>
  <dimension ref="A2:O39"/>
  <sheetViews>
    <sheetView topLeftCell="A10" workbookViewId="0">
      <selection activeCell="U30" sqref="U30"/>
    </sheetView>
  </sheetViews>
  <sheetFormatPr defaultRowHeight="14.4" x14ac:dyDescent="0.3"/>
  <cols>
    <col min="5" max="5" width="14.6640625" customWidth="1"/>
    <col min="6" max="6" width="18.44140625" customWidth="1"/>
  </cols>
  <sheetData>
    <row r="2" spans="1:12" x14ac:dyDescent="0.3">
      <c r="B2" t="s">
        <v>47</v>
      </c>
    </row>
    <row r="4" spans="1:12" x14ac:dyDescent="0.3">
      <c r="B4" t="s">
        <v>38</v>
      </c>
      <c r="C4" s="17">
        <f>SUM(C7:C9)</f>
        <v>0</v>
      </c>
      <c r="E4" s="1"/>
      <c r="F4" s="1" t="s">
        <v>37</v>
      </c>
      <c r="G4" s="2" t="s">
        <v>36</v>
      </c>
      <c r="H4" s="2" t="s">
        <v>99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2" x14ac:dyDescent="0.3">
      <c r="C5" s="17"/>
      <c r="G5" s="3">
        <f t="shared" ref="G5:L5" si="0">SUM(G6:G149)</f>
        <v>0</v>
      </c>
      <c r="H5" s="3">
        <f t="shared" si="0"/>
        <v>13</v>
      </c>
      <c r="I5" s="3">
        <f t="shared" si="0"/>
        <v>26</v>
      </c>
      <c r="J5" s="3">
        <f t="shared" si="0"/>
        <v>26</v>
      </c>
      <c r="K5" s="3">
        <f t="shared" si="0"/>
        <v>0</v>
      </c>
      <c r="L5" s="3">
        <f t="shared" si="0"/>
        <v>6.5</v>
      </c>
    </row>
    <row r="6" spans="1:12" ht="15" thickBot="1" x14ac:dyDescent="0.35">
      <c r="C6" s="17"/>
      <c r="L6">
        <f>(G6/2)+(H6/2)</f>
        <v>0</v>
      </c>
    </row>
    <row r="7" spans="1:12" x14ac:dyDescent="0.3">
      <c r="A7" s="18">
        <f>$L$5*C7</f>
        <v>0</v>
      </c>
      <c r="C7" s="17"/>
      <c r="E7" s="79" t="s">
        <v>70</v>
      </c>
      <c r="F7" s="64"/>
      <c r="G7" s="64"/>
      <c r="H7" s="64"/>
      <c r="I7" s="64"/>
      <c r="J7" s="64"/>
      <c r="K7" s="64"/>
      <c r="L7" s="65">
        <f>(G7/2)+(H7/2)</f>
        <v>0</v>
      </c>
    </row>
    <row r="8" spans="1:12" x14ac:dyDescent="0.3">
      <c r="A8" s="18">
        <f>$L$5*C8</f>
        <v>0</v>
      </c>
      <c r="C8" s="17"/>
      <c r="E8" s="66" t="s">
        <v>10</v>
      </c>
      <c r="F8" t="s">
        <v>11</v>
      </c>
      <c r="H8">
        <v>4</v>
      </c>
      <c r="I8">
        <v>3</v>
      </c>
      <c r="J8">
        <v>3</v>
      </c>
      <c r="L8" s="61">
        <f t="shared" ref="L8:L33" si="1">(G8/2)+(H8/2)</f>
        <v>2</v>
      </c>
    </row>
    <row r="9" spans="1:12" ht="15" thickBot="1" x14ac:dyDescent="0.35">
      <c r="A9" s="18">
        <f>$L$5*C9</f>
        <v>0</v>
      </c>
      <c r="C9" s="17"/>
      <c r="E9" s="67"/>
      <c r="F9" s="62" t="s">
        <v>66</v>
      </c>
      <c r="G9" s="62"/>
      <c r="H9" s="62"/>
      <c r="I9" s="62">
        <v>1</v>
      </c>
      <c r="J9" s="62">
        <v>1</v>
      </c>
      <c r="K9" s="62"/>
      <c r="L9" s="63">
        <f t="shared" si="1"/>
        <v>0</v>
      </c>
    </row>
    <row r="10" spans="1:12" ht="15" thickBot="1" x14ac:dyDescent="0.35">
      <c r="A10" s="18">
        <f>$L$5*C10</f>
        <v>0</v>
      </c>
      <c r="E10" s="23"/>
    </row>
    <row r="11" spans="1:12" x14ac:dyDescent="0.3">
      <c r="E11" s="79" t="s">
        <v>69</v>
      </c>
      <c r="F11" s="64"/>
      <c r="G11" s="64"/>
      <c r="H11" s="64"/>
      <c r="I11" s="64"/>
      <c r="J11" s="64"/>
      <c r="K11" s="64"/>
      <c r="L11" s="65">
        <f t="shared" si="1"/>
        <v>0</v>
      </c>
    </row>
    <row r="12" spans="1:12" x14ac:dyDescent="0.3">
      <c r="E12" s="66" t="s">
        <v>12</v>
      </c>
      <c r="F12" t="s">
        <v>162</v>
      </c>
      <c r="H12">
        <v>3</v>
      </c>
      <c r="I12">
        <v>3</v>
      </c>
      <c r="J12">
        <v>3</v>
      </c>
      <c r="L12" s="61">
        <f t="shared" si="1"/>
        <v>1.5</v>
      </c>
    </row>
    <row r="13" spans="1:12" x14ac:dyDescent="0.3">
      <c r="E13" s="66" t="s">
        <v>109</v>
      </c>
      <c r="F13" t="s">
        <v>163</v>
      </c>
      <c r="H13">
        <v>1</v>
      </c>
      <c r="I13">
        <v>3</v>
      </c>
      <c r="J13">
        <v>3</v>
      </c>
      <c r="L13" s="61">
        <f t="shared" si="1"/>
        <v>0.5</v>
      </c>
    </row>
    <row r="14" spans="1:12" x14ac:dyDescent="0.3">
      <c r="E14" s="66"/>
      <c r="L14" s="61">
        <f t="shared" si="1"/>
        <v>0</v>
      </c>
    </row>
    <row r="15" spans="1:12" x14ac:dyDescent="0.3">
      <c r="E15" s="66" t="s">
        <v>87</v>
      </c>
      <c r="F15" t="s">
        <v>154</v>
      </c>
      <c r="H15">
        <v>1</v>
      </c>
      <c r="I15">
        <v>2</v>
      </c>
      <c r="J15">
        <v>2</v>
      </c>
      <c r="L15" s="61">
        <f t="shared" si="1"/>
        <v>0.5</v>
      </c>
    </row>
    <row r="16" spans="1:12" x14ac:dyDescent="0.3">
      <c r="E16" s="128" t="s">
        <v>186</v>
      </c>
      <c r="F16" s="29" t="s">
        <v>215</v>
      </c>
      <c r="G16" s="29"/>
      <c r="H16" s="29">
        <v>1</v>
      </c>
      <c r="I16" s="29">
        <v>2</v>
      </c>
      <c r="J16" s="29">
        <v>2</v>
      </c>
      <c r="K16" s="25"/>
      <c r="L16" s="61">
        <f t="shared" si="1"/>
        <v>0.5</v>
      </c>
    </row>
    <row r="17" spans="5:15" x14ac:dyDescent="0.3">
      <c r="E17" s="66"/>
      <c r="L17" s="61">
        <f t="shared" si="1"/>
        <v>0</v>
      </c>
    </row>
    <row r="18" spans="5:15" x14ac:dyDescent="0.3">
      <c r="E18" s="66" t="s">
        <v>15</v>
      </c>
      <c r="F18" t="s">
        <v>68</v>
      </c>
      <c r="H18">
        <v>1</v>
      </c>
      <c r="I18">
        <v>1</v>
      </c>
      <c r="J18">
        <v>1</v>
      </c>
      <c r="L18" s="61">
        <f t="shared" si="1"/>
        <v>0.5</v>
      </c>
    </row>
    <row r="19" spans="5:15" x14ac:dyDescent="0.3">
      <c r="E19" s="66" t="s">
        <v>14</v>
      </c>
      <c r="F19" t="s">
        <v>68</v>
      </c>
      <c r="H19">
        <v>1</v>
      </c>
      <c r="I19">
        <v>1</v>
      </c>
      <c r="J19">
        <v>1</v>
      </c>
      <c r="L19" s="61">
        <f t="shared" si="1"/>
        <v>0.5</v>
      </c>
    </row>
    <row r="20" spans="5:15" x14ac:dyDescent="0.3">
      <c r="E20" s="66" t="s">
        <v>127</v>
      </c>
      <c r="F20" t="s">
        <v>68</v>
      </c>
      <c r="H20">
        <v>1</v>
      </c>
      <c r="I20">
        <v>1</v>
      </c>
      <c r="J20">
        <v>1</v>
      </c>
      <c r="L20" s="61">
        <f t="shared" si="1"/>
        <v>0.5</v>
      </c>
    </row>
    <row r="21" spans="5:15" x14ac:dyDescent="0.3">
      <c r="E21" s="66"/>
      <c r="L21" s="61">
        <f t="shared" si="1"/>
        <v>0</v>
      </c>
    </row>
    <row r="22" spans="5:15" x14ac:dyDescent="0.3">
      <c r="E22" s="66" t="s">
        <v>55</v>
      </c>
      <c r="F22" t="s">
        <v>118</v>
      </c>
      <c r="I22">
        <v>1</v>
      </c>
      <c r="J22">
        <v>1</v>
      </c>
      <c r="L22" s="61">
        <f t="shared" si="1"/>
        <v>0</v>
      </c>
    </row>
    <row r="23" spans="5:15" x14ac:dyDescent="0.3">
      <c r="E23" s="66"/>
      <c r="L23" s="61">
        <f t="shared" si="1"/>
        <v>0</v>
      </c>
    </row>
    <row r="24" spans="5:15" x14ac:dyDescent="0.3">
      <c r="E24" s="66"/>
      <c r="L24" s="61">
        <f t="shared" si="1"/>
        <v>0</v>
      </c>
    </row>
    <row r="25" spans="5:15" ht="15" thickBot="1" x14ac:dyDescent="0.35">
      <c r="E25" s="67"/>
      <c r="F25" s="62"/>
      <c r="G25" s="62"/>
      <c r="H25" s="62"/>
      <c r="I25" s="62"/>
      <c r="J25" s="62"/>
      <c r="K25" s="62"/>
      <c r="L25" s="63"/>
    </row>
    <row r="26" spans="5:15" x14ac:dyDescent="0.3">
      <c r="E26" s="68" t="s">
        <v>119</v>
      </c>
      <c r="F26" s="69"/>
      <c r="G26" s="69"/>
      <c r="H26" s="69"/>
      <c r="I26" s="69"/>
      <c r="J26" s="69"/>
      <c r="K26" s="69"/>
      <c r="L26" s="65">
        <f t="shared" si="1"/>
        <v>0</v>
      </c>
    </row>
    <row r="27" spans="5:15" x14ac:dyDescent="0.3">
      <c r="E27" s="66"/>
      <c r="L27" s="61">
        <f t="shared" si="1"/>
        <v>0</v>
      </c>
    </row>
    <row r="28" spans="5:15" x14ac:dyDescent="0.3">
      <c r="E28" s="66" t="s">
        <v>39</v>
      </c>
      <c r="F28" t="s">
        <v>13</v>
      </c>
      <c r="I28">
        <v>1</v>
      </c>
      <c r="J28">
        <v>1</v>
      </c>
      <c r="L28" s="61">
        <f t="shared" si="1"/>
        <v>0</v>
      </c>
    </row>
    <row r="29" spans="5:15" x14ac:dyDescent="0.3">
      <c r="E29" s="128" t="s">
        <v>203</v>
      </c>
      <c r="F29" s="29" t="s">
        <v>13</v>
      </c>
      <c r="I29">
        <v>1</v>
      </c>
      <c r="J29">
        <v>1</v>
      </c>
      <c r="L29" s="61">
        <f t="shared" ref="L29" si="2">(G29/2)+(H29/2)</f>
        <v>0</v>
      </c>
    </row>
    <row r="30" spans="5:15" x14ac:dyDescent="0.3">
      <c r="E30" s="128" t="s">
        <v>206</v>
      </c>
      <c r="F30" s="29" t="s">
        <v>13</v>
      </c>
      <c r="I30">
        <v>1</v>
      </c>
      <c r="J30">
        <v>1</v>
      </c>
      <c r="L30" s="61">
        <f t="shared" si="1"/>
        <v>0</v>
      </c>
      <c r="O30" t="s">
        <v>200</v>
      </c>
    </row>
    <row r="31" spans="5:15" x14ac:dyDescent="0.3">
      <c r="E31" s="128" t="s">
        <v>201</v>
      </c>
      <c r="F31" s="29" t="s">
        <v>13</v>
      </c>
      <c r="G31" s="25"/>
      <c r="H31" s="25"/>
      <c r="I31" s="29">
        <v>1</v>
      </c>
      <c r="J31" s="29">
        <v>1</v>
      </c>
      <c r="K31" s="29"/>
      <c r="L31" s="129">
        <f t="shared" si="1"/>
        <v>0</v>
      </c>
    </row>
    <row r="32" spans="5:15" x14ac:dyDescent="0.3">
      <c r="E32" s="66" t="s">
        <v>89</v>
      </c>
      <c r="F32" t="s">
        <v>13</v>
      </c>
      <c r="I32">
        <v>1</v>
      </c>
      <c r="J32">
        <v>1</v>
      </c>
      <c r="L32" s="61">
        <f t="shared" si="1"/>
        <v>0</v>
      </c>
    </row>
    <row r="33" spans="5:12" x14ac:dyDescent="0.3">
      <c r="E33" s="66" t="s">
        <v>116</v>
      </c>
      <c r="F33" t="s">
        <v>13</v>
      </c>
      <c r="I33">
        <v>1</v>
      </c>
      <c r="J33">
        <v>1</v>
      </c>
      <c r="L33" s="61">
        <f t="shared" si="1"/>
        <v>0</v>
      </c>
    </row>
    <row r="34" spans="5:12" x14ac:dyDescent="0.3">
      <c r="E34" s="66" t="s">
        <v>139</v>
      </c>
      <c r="F34" t="s">
        <v>13</v>
      </c>
      <c r="I34">
        <v>1</v>
      </c>
      <c r="J34">
        <v>1</v>
      </c>
      <c r="L34" s="61">
        <f>(G34/2)+(H34/2)</f>
        <v>0</v>
      </c>
    </row>
    <row r="35" spans="5:12" x14ac:dyDescent="0.3">
      <c r="E35" s="66"/>
      <c r="L35" s="61">
        <f t="shared" ref="L35:L39" si="3">(G35/2)+(H35/2)</f>
        <v>0</v>
      </c>
    </row>
    <row r="36" spans="5:12" x14ac:dyDescent="0.3">
      <c r="E36" s="122" t="s">
        <v>226</v>
      </c>
      <c r="F36" s="25" t="s">
        <v>13</v>
      </c>
      <c r="G36" s="25"/>
      <c r="H36" s="25"/>
      <c r="I36" s="25">
        <v>1</v>
      </c>
      <c r="J36" s="25">
        <v>1</v>
      </c>
      <c r="L36" s="61">
        <f t="shared" si="3"/>
        <v>0</v>
      </c>
    </row>
    <row r="37" spans="5:12" x14ac:dyDescent="0.3">
      <c r="E37" s="66"/>
      <c r="L37" s="61">
        <f t="shared" si="3"/>
        <v>0</v>
      </c>
    </row>
    <row r="38" spans="5:12" x14ac:dyDescent="0.3">
      <c r="E38" s="66"/>
      <c r="L38" s="61">
        <f t="shared" si="3"/>
        <v>0</v>
      </c>
    </row>
    <row r="39" spans="5:12" ht="15" thickBot="1" x14ac:dyDescent="0.35">
      <c r="E39" s="67"/>
      <c r="F39" s="62"/>
      <c r="G39" s="62"/>
      <c r="H39" s="62"/>
      <c r="I39" s="62"/>
      <c r="J39" s="62"/>
      <c r="K39" s="62"/>
      <c r="L39" s="61">
        <f t="shared" si="3"/>
        <v>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2:M27"/>
  <sheetViews>
    <sheetView workbookViewId="0">
      <selection activeCell="P26" sqref="P26"/>
    </sheetView>
  </sheetViews>
  <sheetFormatPr defaultRowHeight="14.4" x14ac:dyDescent="0.3"/>
  <cols>
    <col min="6" max="6" width="13.5546875" customWidth="1"/>
  </cols>
  <sheetData>
    <row r="2" spans="1:13" x14ac:dyDescent="0.3">
      <c r="B2" t="s">
        <v>67</v>
      </c>
      <c r="E2" t="s">
        <v>51</v>
      </c>
      <c r="F2">
        <f>K2+L5</f>
        <v>3.5</v>
      </c>
      <c r="J2" s="29" t="s">
        <v>50</v>
      </c>
      <c r="K2" s="29"/>
    </row>
    <row r="3" spans="1:13" x14ac:dyDescent="0.3">
      <c r="B3" s="29"/>
      <c r="C3" s="29"/>
      <c r="D3" s="29"/>
      <c r="E3" s="29"/>
    </row>
    <row r="4" spans="1:13" x14ac:dyDescent="0.3">
      <c r="B4" t="s">
        <v>38</v>
      </c>
      <c r="C4" s="17">
        <f>SUM(C7:C9)</f>
        <v>1</v>
      </c>
      <c r="E4" s="1"/>
      <c r="F4" s="1" t="s">
        <v>105</v>
      </c>
      <c r="G4" s="2" t="s">
        <v>99</v>
      </c>
      <c r="H4" s="2" t="s">
        <v>103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3" x14ac:dyDescent="0.3">
      <c r="C5" s="17"/>
      <c r="G5" s="3">
        <f t="shared" ref="G5:K5" si="0">SUM(G6:G130)</f>
        <v>4</v>
      </c>
      <c r="H5" s="3">
        <f t="shared" si="0"/>
        <v>3</v>
      </c>
      <c r="I5" s="3">
        <f t="shared" si="0"/>
        <v>7</v>
      </c>
      <c r="J5" s="3">
        <f t="shared" si="0"/>
        <v>4</v>
      </c>
      <c r="K5" s="3">
        <f t="shared" si="0"/>
        <v>3</v>
      </c>
      <c r="L5" s="5">
        <f>SUM(L7:L45)</f>
        <v>3.5</v>
      </c>
    </row>
    <row r="6" spans="1:13" x14ac:dyDescent="0.3">
      <c r="C6" s="17"/>
      <c r="L6">
        <f>(G6/2)+(H6/2)</f>
        <v>0</v>
      </c>
    </row>
    <row r="7" spans="1:13" ht="15" thickBot="1" x14ac:dyDescent="0.35">
      <c r="A7" s="18">
        <f>$L$5*C7</f>
        <v>1.75</v>
      </c>
      <c r="B7" t="s">
        <v>63</v>
      </c>
      <c r="C7" s="17">
        <v>0.5</v>
      </c>
      <c r="L7">
        <f t="shared" ref="L7:L27" si="1">(G7/2)+(H7/2)</f>
        <v>0</v>
      </c>
      <c r="M7" s="24"/>
    </row>
    <row r="8" spans="1:13" ht="15" thickBot="1" x14ac:dyDescent="0.35">
      <c r="A8" s="18">
        <f>$L$5*C8</f>
        <v>1.75</v>
      </c>
      <c r="B8" t="s">
        <v>64</v>
      </c>
      <c r="C8" s="17">
        <v>0.5</v>
      </c>
      <c r="E8" s="96" t="s">
        <v>143</v>
      </c>
      <c r="F8" s="97"/>
      <c r="G8" s="97"/>
      <c r="H8" s="97"/>
      <c r="I8" s="97"/>
      <c r="J8" s="97"/>
      <c r="K8" s="98"/>
      <c r="L8">
        <f t="shared" si="1"/>
        <v>0</v>
      </c>
    </row>
    <row r="9" spans="1:13" x14ac:dyDescent="0.3">
      <c r="A9" s="18">
        <f>$L$5*C9</f>
        <v>0</v>
      </c>
      <c r="C9" s="17"/>
      <c r="E9" s="88" t="s">
        <v>141</v>
      </c>
      <c r="G9" s="29">
        <v>2</v>
      </c>
      <c r="H9" s="29"/>
      <c r="I9" s="29">
        <v>2</v>
      </c>
      <c r="J9" s="29">
        <v>1</v>
      </c>
      <c r="K9" s="91"/>
      <c r="L9">
        <f t="shared" si="1"/>
        <v>1</v>
      </c>
    </row>
    <row r="10" spans="1:13" x14ac:dyDescent="0.3">
      <c r="A10" s="18">
        <f>$L$5*C10</f>
        <v>0</v>
      </c>
      <c r="E10" s="88" t="s">
        <v>52</v>
      </c>
      <c r="F10" s="29"/>
      <c r="H10" s="29">
        <v>1</v>
      </c>
      <c r="I10" s="29">
        <v>1</v>
      </c>
      <c r="J10" s="29">
        <v>1</v>
      </c>
      <c r="K10" s="91"/>
      <c r="L10">
        <f t="shared" si="1"/>
        <v>0.5</v>
      </c>
    </row>
    <row r="11" spans="1:13" x14ac:dyDescent="0.3">
      <c r="E11" s="89" t="s">
        <v>53</v>
      </c>
      <c r="F11" s="90"/>
      <c r="H11" s="90">
        <v>1</v>
      </c>
      <c r="I11" s="90">
        <v>1</v>
      </c>
      <c r="J11" s="90">
        <v>1</v>
      </c>
      <c r="K11" s="92">
        <v>1</v>
      </c>
      <c r="L11">
        <f t="shared" si="1"/>
        <v>0.5</v>
      </c>
    </row>
    <row r="12" spans="1:13" ht="15" thickBot="1" x14ac:dyDescent="0.35">
      <c r="E12" s="93" t="s">
        <v>142</v>
      </c>
      <c r="F12" s="94"/>
      <c r="G12" s="78"/>
      <c r="H12" s="94">
        <v>1</v>
      </c>
      <c r="I12" s="94"/>
      <c r="J12" s="94"/>
      <c r="K12" s="95">
        <v>1</v>
      </c>
      <c r="L12">
        <f t="shared" si="1"/>
        <v>0.5</v>
      </c>
    </row>
    <row r="13" spans="1:13" ht="15" thickBot="1" x14ac:dyDescent="0.35">
      <c r="E13" s="23"/>
      <c r="L13">
        <f t="shared" si="1"/>
        <v>0</v>
      </c>
    </row>
    <row r="14" spans="1:13" x14ac:dyDescent="0.3">
      <c r="E14" s="105" t="s">
        <v>55</v>
      </c>
      <c r="F14" s="106"/>
      <c r="G14" s="106"/>
      <c r="H14" s="106"/>
      <c r="I14" s="106"/>
      <c r="J14" s="106"/>
      <c r="K14" s="107"/>
      <c r="L14">
        <f t="shared" si="1"/>
        <v>0</v>
      </c>
    </row>
    <row r="15" spans="1:13" s="29" customFormat="1" ht="15" thickBot="1" x14ac:dyDescent="0.35">
      <c r="E15" s="108" t="s">
        <v>56</v>
      </c>
      <c r="F15" s="109"/>
      <c r="G15" s="109"/>
      <c r="H15" s="109"/>
      <c r="I15" s="109">
        <v>1</v>
      </c>
      <c r="J15" s="109"/>
      <c r="K15" s="110">
        <v>1</v>
      </c>
      <c r="L15">
        <f t="shared" si="1"/>
        <v>0</v>
      </c>
    </row>
    <row r="16" spans="1:13" ht="15" thickBot="1" x14ac:dyDescent="0.35">
      <c r="L16">
        <f t="shared" si="1"/>
        <v>0</v>
      </c>
    </row>
    <row r="17" spans="5:12" x14ac:dyDescent="0.3">
      <c r="E17" s="105" t="s">
        <v>150</v>
      </c>
      <c r="F17" s="106"/>
      <c r="G17" s="106"/>
      <c r="H17" s="106"/>
      <c r="I17" s="106"/>
      <c r="J17" s="106"/>
      <c r="K17" s="107"/>
      <c r="L17">
        <f t="shared" si="1"/>
        <v>0</v>
      </c>
    </row>
    <row r="18" spans="5:12" ht="15" thickBot="1" x14ac:dyDescent="0.35">
      <c r="E18" s="108" t="s">
        <v>141</v>
      </c>
      <c r="F18" s="78"/>
      <c r="G18" s="109">
        <v>2</v>
      </c>
      <c r="H18" s="109"/>
      <c r="I18" s="109">
        <v>2</v>
      </c>
      <c r="J18" s="109">
        <v>1</v>
      </c>
      <c r="K18" s="95"/>
      <c r="L18">
        <f t="shared" si="1"/>
        <v>1</v>
      </c>
    </row>
    <row r="19" spans="5:12" x14ac:dyDescent="0.3">
      <c r="L19">
        <f t="shared" si="1"/>
        <v>0</v>
      </c>
    </row>
    <row r="20" spans="5:12" x14ac:dyDescent="0.3">
      <c r="L20">
        <f t="shared" si="1"/>
        <v>0</v>
      </c>
    </row>
    <row r="21" spans="5:12" x14ac:dyDescent="0.3">
      <c r="L21">
        <f t="shared" si="1"/>
        <v>0</v>
      </c>
    </row>
    <row r="22" spans="5:12" x14ac:dyDescent="0.3">
      <c r="L22">
        <f t="shared" si="1"/>
        <v>0</v>
      </c>
    </row>
    <row r="23" spans="5:12" x14ac:dyDescent="0.3">
      <c r="L23">
        <f t="shared" si="1"/>
        <v>0</v>
      </c>
    </row>
    <row r="24" spans="5:12" x14ac:dyDescent="0.3">
      <c r="L24">
        <f t="shared" si="1"/>
        <v>0</v>
      </c>
    </row>
    <row r="25" spans="5:12" x14ac:dyDescent="0.3">
      <c r="L25">
        <f t="shared" si="1"/>
        <v>0</v>
      </c>
    </row>
    <row r="26" spans="5:12" x14ac:dyDescent="0.3">
      <c r="L26">
        <f t="shared" si="1"/>
        <v>0</v>
      </c>
    </row>
    <row r="27" spans="5:12" x14ac:dyDescent="0.3">
      <c r="L27">
        <f t="shared" si="1"/>
        <v>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A2:U36"/>
  <sheetViews>
    <sheetView topLeftCell="A6" workbookViewId="0">
      <selection activeCell="J24" sqref="J24"/>
    </sheetView>
  </sheetViews>
  <sheetFormatPr defaultRowHeight="14.4" x14ac:dyDescent="0.3"/>
  <cols>
    <col min="5" max="5" width="15.77734375" customWidth="1"/>
    <col min="15" max="15" width="15.5546875" customWidth="1"/>
    <col min="16" max="16" width="11.109375" customWidth="1"/>
  </cols>
  <sheetData>
    <row r="2" spans="1:21" x14ac:dyDescent="0.3">
      <c r="B2" t="s">
        <v>48</v>
      </c>
      <c r="E2" t="s">
        <v>51</v>
      </c>
      <c r="F2">
        <f>J2+L5</f>
        <v>4</v>
      </c>
      <c r="I2" t="s">
        <v>50</v>
      </c>
      <c r="J2">
        <v>1</v>
      </c>
      <c r="M2" s="25"/>
    </row>
    <row r="4" spans="1:21" x14ac:dyDescent="0.3">
      <c r="B4" t="s">
        <v>38</v>
      </c>
      <c r="C4" s="17">
        <f>SUM(C7:C9)</f>
        <v>0.99</v>
      </c>
      <c r="E4" s="1"/>
      <c r="F4" s="1" t="s">
        <v>37</v>
      </c>
      <c r="G4" s="2" t="s">
        <v>99</v>
      </c>
      <c r="H4" s="2" t="s">
        <v>103</v>
      </c>
      <c r="I4" s="2" t="s">
        <v>6</v>
      </c>
      <c r="J4" s="2" t="s">
        <v>7</v>
      </c>
      <c r="K4" s="2" t="s">
        <v>8</v>
      </c>
      <c r="L4" s="2" t="s">
        <v>9</v>
      </c>
    </row>
    <row r="5" spans="1:21" x14ac:dyDescent="0.3">
      <c r="C5" s="17"/>
      <c r="G5" s="52">
        <f t="shared" ref="G5:K5" si="0">SUM(G6:G130)</f>
        <v>0</v>
      </c>
      <c r="H5" s="52">
        <f t="shared" si="0"/>
        <v>6</v>
      </c>
      <c r="I5" s="52">
        <f t="shared" si="0"/>
        <v>6</v>
      </c>
      <c r="J5" s="52">
        <f t="shared" si="0"/>
        <v>6</v>
      </c>
      <c r="K5" s="52">
        <f t="shared" si="0"/>
        <v>0</v>
      </c>
      <c r="L5" s="5">
        <f>SUM(L7:L45)</f>
        <v>3</v>
      </c>
      <c r="O5" s="54" t="s">
        <v>72</v>
      </c>
      <c r="P5" s="54"/>
      <c r="Q5" s="54"/>
      <c r="R5" s="54"/>
      <c r="S5" s="54"/>
      <c r="T5" s="54"/>
      <c r="U5" s="54"/>
    </row>
    <row r="6" spans="1:21" x14ac:dyDescent="0.3">
      <c r="C6" s="17"/>
      <c r="G6" s="37"/>
      <c r="H6" s="37"/>
      <c r="I6" s="37"/>
      <c r="J6" s="37"/>
      <c r="K6" s="37"/>
      <c r="L6">
        <f>(G6/2)+(H6/2)</f>
        <v>0</v>
      </c>
    </row>
    <row r="7" spans="1:21" x14ac:dyDescent="0.3">
      <c r="A7" s="18">
        <f>$L$5*C7</f>
        <v>0.99</v>
      </c>
      <c r="B7" t="s">
        <v>76</v>
      </c>
      <c r="C7" s="17">
        <v>0.33</v>
      </c>
      <c r="G7" s="37"/>
      <c r="H7" s="37"/>
      <c r="I7" s="37"/>
      <c r="J7" s="37"/>
      <c r="K7" s="37"/>
      <c r="L7">
        <f t="shared" ref="L7:L27" si="1">(G7/2)+(H7/2)</f>
        <v>0</v>
      </c>
      <c r="M7" s="24"/>
      <c r="O7" t="s">
        <v>73</v>
      </c>
      <c r="P7">
        <v>2.1</v>
      </c>
    </row>
    <row r="8" spans="1:21" x14ac:dyDescent="0.3">
      <c r="A8" s="18">
        <f>$L$5*C8</f>
        <v>0.99</v>
      </c>
      <c r="B8" t="s">
        <v>65</v>
      </c>
      <c r="C8" s="17">
        <v>0.33</v>
      </c>
      <c r="E8" s="23" t="s">
        <v>10</v>
      </c>
      <c r="F8" t="s">
        <v>49</v>
      </c>
      <c r="G8" s="37"/>
      <c r="H8" s="37">
        <v>1</v>
      </c>
      <c r="I8" s="37">
        <v>1</v>
      </c>
      <c r="J8" s="37">
        <v>1</v>
      </c>
      <c r="K8" s="37"/>
      <c r="L8">
        <f t="shared" si="1"/>
        <v>0.5</v>
      </c>
      <c r="O8" t="s">
        <v>74</v>
      </c>
      <c r="P8">
        <v>1.4</v>
      </c>
    </row>
    <row r="9" spans="1:21" x14ac:dyDescent="0.3">
      <c r="A9" s="18">
        <f>$L$5*C9</f>
        <v>0.99</v>
      </c>
      <c r="B9" t="s">
        <v>35</v>
      </c>
      <c r="C9" s="17">
        <v>0.33</v>
      </c>
      <c r="E9" s="23" t="s">
        <v>15</v>
      </c>
      <c r="F9" t="s">
        <v>49</v>
      </c>
      <c r="G9" s="37"/>
      <c r="H9" s="37">
        <v>1</v>
      </c>
      <c r="I9" s="37">
        <v>1</v>
      </c>
      <c r="J9" s="37">
        <v>1</v>
      </c>
      <c r="K9" s="37"/>
      <c r="L9">
        <f t="shared" si="1"/>
        <v>0.5</v>
      </c>
      <c r="O9" t="s">
        <v>75</v>
      </c>
      <c r="P9">
        <v>0.7</v>
      </c>
    </row>
    <row r="10" spans="1:21" x14ac:dyDescent="0.3">
      <c r="A10" s="18"/>
      <c r="E10" s="73" t="s">
        <v>12</v>
      </c>
      <c r="F10" t="s">
        <v>49</v>
      </c>
      <c r="G10" s="37"/>
      <c r="H10" s="37">
        <v>1</v>
      </c>
      <c r="I10" s="37">
        <v>1</v>
      </c>
      <c r="J10" s="37">
        <v>1</v>
      </c>
      <c r="K10" s="37"/>
      <c r="L10">
        <f t="shared" si="1"/>
        <v>0.5</v>
      </c>
      <c r="O10" t="s">
        <v>77</v>
      </c>
      <c r="P10">
        <v>0.3</v>
      </c>
    </row>
    <row r="11" spans="1:21" x14ac:dyDescent="0.3">
      <c r="E11" s="73" t="s">
        <v>152</v>
      </c>
      <c r="F11" t="s">
        <v>49</v>
      </c>
      <c r="G11" s="37"/>
      <c r="H11" s="37">
        <v>1</v>
      </c>
      <c r="I11" s="37">
        <v>1</v>
      </c>
      <c r="J11" s="37">
        <v>1</v>
      </c>
      <c r="K11" s="37"/>
      <c r="L11">
        <f t="shared" si="1"/>
        <v>0.5</v>
      </c>
      <c r="O11" t="s">
        <v>243</v>
      </c>
      <c r="P11">
        <v>0.5</v>
      </c>
    </row>
    <row r="12" spans="1:21" x14ac:dyDescent="0.3">
      <c r="E12" s="23" t="s">
        <v>109</v>
      </c>
      <c r="F12" t="s">
        <v>49</v>
      </c>
      <c r="G12" s="37"/>
      <c r="H12" s="37">
        <v>1</v>
      </c>
      <c r="I12" s="37">
        <v>1</v>
      </c>
      <c r="J12" s="37">
        <v>1</v>
      </c>
      <c r="K12" s="37"/>
      <c r="L12">
        <f t="shared" si="1"/>
        <v>0.5</v>
      </c>
    </row>
    <row r="13" spans="1:21" x14ac:dyDescent="0.3">
      <c r="E13" s="23" t="s">
        <v>40</v>
      </c>
      <c r="F13" t="s">
        <v>49</v>
      </c>
      <c r="G13" s="37"/>
      <c r="H13" s="37">
        <v>1</v>
      </c>
      <c r="I13" s="37">
        <v>1</v>
      </c>
      <c r="J13" s="37">
        <v>1</v>
      </c>
      <c r="K13" s="37"/>
      <c r="L13">
        <f t="shared" si="1"/>
        <v>0.5</v>
      </c>
      <c r="O13" s="54" t="s">
        <v>88</v>
      </c>
      <c r="P13" s="54" t="s">
        <v>90</v>
      </c>
      <c r="Q13" s="54"/>
      <c r="R13" s="54"/>
      <c r="S13" s="54"/>
      <c r="T13" s="54"/>
      <c r="U13" s="54"/>
    </row>
    <row r="14" spans="1:21" x14ac:dyDescent="0.3">
      <c r="G14" s="37"/>
      <c r="H14" s="37"/>
      <c r="I14" s="37"/>
      <c r="J14" s="37"/>
      <c r="K14" s="37"/>
      <c r="L14">
        <f t="shared" si="1"/>
        <v>0</v>
      </c>
      <c r="O14" s="25"/>
    </row>
    <row r="15" spans="1:21" x14ac:dyDescent="0.3">
      <c r="G15" s="37"/>
      <c r="H15" s="37"/>
      <c r="I15" s="37"/>
      <c r="J15" s="37"/>
      <c r="K15" s="37"/>
      <c r="L15">
        <f t="shared" si="1"/>
        <v>0</v>
      </c>
      <c r="O15" s="53" t="s">
        <v>10</v>
      </c>
      <c r="P15" t="s">
        <v>91</v>
      </c>
    </row>
    <row r="16" spans="1:21" x14ac:dyDescent="0.3">
      <c r="G16" s="37"/>
      <c r="H16" s="37"/>
      <c r="I16" s="37"/>
      <c r="J16" s="37"/>
      <c r="K16" s="37"/>
      <c r="L16">
        <f t="shared" si="1"/>
        <v>0</v>
      </c>
      <c r="O16" s="53" t="s">
        <v>15</v>
      </c>
      <c r="P16" t="s">
        <v>91</v>
      </c>
    </row>
    <row r="17" spans="7:18" x14ac:dyDescent="0.3">
      <c r="G17" s="37"/>
      <c r="H17" s="37"/>
      <c r="I17" s="37"/>
      <c r="J17" s="37"/>
      <c r="K17" s="37"/>
      <c r="L17">
        <f t="shared" si="1"/>
        <v>0</v>
      </c>
      <c r="O17" s="53" t="s">
        <v>12</v>
      </c>
      <c r="P17" t="s">
        <v>91</v>
      </c>
    </row>
    <row r="18" spans="7:18" x14ac:dyDescent="0.3">
      <c r="G18" s="37"/>
      <c r="H18" s="37"/>
      <c r="I18" s="37"/>
      <c r="J18" s="37"/>
      <c r="K18" s="37"/>
      <c r="L18">
        <f t="shared" si="1"/>
        <v>0</v>
      </c>
      <c r="O18" s="53" t="s">
        <v>89</v>
      </c>
      <c r="P18" t="s">
        <v>91</v>
      </c>
      <c r="Q18" s="104"/>
      <c r="R18" s="104"/>
    </row>
    <row r="19" spans="7:18" x14ac:dyDescent="0.3">
      <c r="G19" s="37"/>
      <c r="H19" s="37"/>
      <c r="I19" s="37"/>
      <c r="J19" s="37"/>
      <c r="K19" s="37"/>
      <c r="L19">
        <f t="shared" si="1"/>
        <v>0</v>
      </c>
      <c r="O19" s="53" t="s">
        <v>109</v>
      </c>
      <c r="P19" t="s">
        <v>91</v>
      </c>
    </row>
    <row r="20" spans="7:18" x14ac:dyDescent="0.3">
      <c r="G20" s="37"/>
      <c r="H20" s="37"/>
      <c r="I20" s="37"/>
      <c r="J20" s="37"/>
      <c r="K20" s="37"/>
      <c r="L20">
        <f t="shared" si="1"/>
        <v>0</v>
      </c>
      <c r="O20" s="130" t="s">
        <v>40</v>
      </c>
      <c r="P20" s="121" t="s">
        <v>227</v>
      </c>
    </row>
    <row r="21" spans="7:18" x14ac:dyDescent="0.3">
      <c r="G21" s="37"/>
      <c r="H21" s="37"/>
      <c r="I21" s="37"/>
      <c r="J21" s="37"/>
      <c r="K21" s="37"/>
      <c r="L21">
        <f t="shared" si="1"/>
        <v>0</v>
      </c>
      <c r="O21" t="s">
        <v>92</v>
      </c>
      <c r="P21" s="162" t="s">
        <v>250</v>
      </c>
    </row>
    <row r="22" spans="7:18" x14ac:dyDescent="0.3">
      <c r="G22" s="37"/>
      <c r="H22" s="37"/>
      <c r="I22" s="37"/>
      <c r="J22" s="37"/>
      <c r="K22" s="37"/>
      <c r="L22">
        <f t="shared" si="1"/>
        <v>0</v>
      </c>
      <c r="O22" t="s">
        <v>228</v>
      </c>
      <c r="P22" t="s">
        <v>249</v>
      </c>
    </row>
    <row r="23" spans="7:18" x14ac:dyDescent="0.3">
      <c r="G23" s="37"/>
      <c r="H23" s="37"/>
      <c r="I23" s="37"/>
      <c r="J23" s="37"/>
      <c r="K23" s="37"/>
      <c r="L23">
        <f t="shared" si="1"/>
        <v>0</v>
      </c>
      <c r="O23" t="s">
        <v>198</v>
      </c>
      <c r="P23" t="s">
        <v>249</v>
      </c>
    </row>
    <row r="24" spans="7:18" x14ac:dyDescent="0.3">
      <c r="G24" s="37"/>
      <c r="H24" s="37"/>
      <c r="I24" s="37"/>
      <c r="J24" s="37"/>
      <c r="K24" s="37"/>
      <c r="L24">
        <f t="shared" si="1"/>
        <v>0</v>
      </c>
      <c r="O24" t="s">
        <v>195</v>
      </c>
      <c r="P24" s="162" t="s">
        <v>250</v>
      </c>
    </row>
    <row r="25" spans="7:18" x14ac:dyDescent="0.3">
      <c r="G25" s="37"/>
      <c r="H25" s="37"/>
      <c r="I25" s="37"/>
      <c r="J25" s="37"/>
      <c r="K25" s="37"/>
      <c r="L25">
        <f t="shared" si="1"/>
        <v>0</v>
      </c>
      <c r="O25" t="s">
        <v>196</v>
      </c>
    </row>
    <row r="26" spans="7:18" x14ac:dyDescent="0.3">
      <c r="G26" s="37"/>
      <c r="H26" s="37"/>
      <c r="I26" s="37"/>
      <c r="J26" s="37"/>
      <c r="K26" s="37"/>
      <c r="L26">
        <f t="shared" si="1"/>
        <v>0</v>
      </c>
      <c r="O26" t="s">
        <v>87</v>
      </c>
    </row>
    <row r="27" spans="7:18" x14ac:dyDescent="0.3">
      <c r="G27" s="37"/>
      <c r="H27" s="37"/>
      <c r="I27" s="37"/>
      <c r="J27" s="37"/>
      <c r="K27" s="37"/>
      <c r="L27">
        <f t="shared" si="1"/>
        <v>0</v>
      </c>
      <c r="O27" t="s">
        <v>201</v>
      </c>
    </row>
    <row r="28" spans="7:18" x14ac:dyDescent="0.3">
      <c r="O28" t="s">
        <v>197</v>
      </c>
    </row>
    <row r="29" spans="7:18" x14ac:dyDescent="0.3">
      <c r="O29" t="s">
        <v>199</v>
      </c>
    </row>
    <row r="30" spans="7:18" x14ac:dyDescent="0.3">
      <c r="O30" t="s">
        <v>150</v>
      </c>
    </row>
    <row r="31" spans="7:18" x14ac:dyDescent="0.3">
      <c r="O31" t="s">
        <v>139</v>
      </c>
    </row>
    <row r="32" spans="7:18" x14ac:dyDescent="0.3">
      <c r="O32" t="s">
        <v>186</v>
      </c>
    </row>
    <row r="33" spans="15:15" x14ac:dyDescent="0.3">
      <c r="O33" t="s">
        <v>203</v>
      </c>
    </row>
    <row r="34" spans="15:15" x14ac:dyDescent="0.3">
      <c r="O34" t="s">
        <v>208</v>
      </c>
    </row>
    <row r="35" spans="15:15" x14ac:dyDescent="0.3">
      <c r="O35" t="s">
        <v>206</v>
      </c>
    </row>
    <row r="36" spans="15:15" x14ac:dyDescent="0.3">
      <c r="O36" t="s">
        <v>242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BD60-E4EB-4A52-A33C-A75997A17B32}">
  <sheetPr>
    <tabColor theme="5" tint="0.79998168889431442"/>
  </sheetPr>
  <dimension ref="A2:M27"/>
  <sheetViews>
    <sheetView topLeftCell="A2" workbookViewId="0">
      <selection activeCell="R9" sqref="R9"/>
    </sheetView>
  </sheetViews>
  <sheetFormatPr defaultRowHeight="14.4" x14ac:dyDescent="0.3"/>
  <cols>
    <col min="5" max="5" width="17.6640625" customWidth="1"/>
    <col min="6" max="6" width="27.5546875" customWidth="1"/>
    <col min="7" max="7" width="13" customWidth="1"/>
    <col min="8" max="8" width="12.5546875" customWidth="1"/>
    <col min="15" max="15" width="15.5546875" customWidth="1"/>
  </cols>
  <sheetData>
    <row r="2" spans="1:13" x14ac:dyDescent="0.3">
      <c r="B2" t="s">
        <v>122</v>
      </c>
      <c r="E2" t="s">
        <v>51</v>
      </c>
      <c r="F2">
        <f>J2+L5</f>
        <v>2.25</v>
      </c>
      <c r="I2" t="s">
        <v>50</v>
      </c>
      <c r="J2">
        <v>1</v>
      </c>
      <c r="M2" s="25"/>
    </row>
    <row r="4" spans="1:13" x14ac:dyDescent="0.3">
      <c r="B4" t="s">
        <v>38</v>
      </c>
      <c r="C4" s="17">
        <f>SUM(C7:C9)</f>
        <v>0.99</v>
      </c>
      <c r="E4" s="1"/>
      <c r="F4" s="1" t="s">
        <v>37</v>
      </c>
      <c r="G4" s="2" t="s">
        <v>99</v>
      </c>
      <c r="H4" s="2" t="s">
        <v>103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3" x14ac:dyDescent="0.3">
      <c r="C5" s="17"/>
      <c r="G5" s="52">
        <f t="shared" ref="G5:K5" si="0">SUM(G6:G130)</f>
        <v>2</v>
      </c>
      <c r="H5" s="52">
        <f t="shared" si="0"/>
        <v>0.5</v>
      </c>
      <c r="I5" s="52">
        <f t="shared" si="0"/>
        <v>3</v>
      </c>
      <c r="J5" s="52">
        <f t="shared" si="0"/>
        <v>3</v>
      </c>
      <c r="K5" s="52">
        <f t="shared" si="0"/>
        <v>0</v>
      </c>
      <c r="L5" s="5">
        <f>SUM(L7:L45)</f>
        <v>1.25</v>
      </c>
    </row>
    <row r="6" spans="1:13" x14ac:dyDescent="0.3">
      <c r="C6" s="17"/>
      <c r="G6" s="37"/>
      <c r="H6" s="37"/>
      <c r="I6" s="37"/>
      <c r="J6" s="37"/>
      <c r="K6" s="37"/>
      <c r="L6">
        <f>(G6/2)+(H6/2)</f>
        <v>0</v>
      </c>
    </row>
    <row r="7" spans="1:13" x14ac:dyDescent="0.3">
      <c r="A7" s="18">
        <f>$L$5*C7</f>
        <v>0.41250000000000003</v>
      </c>
      <c r="B7" t="s">
        <v>123</v>
      </c>
      <c r="C7" s="17">
        <v>0.33</v>
      </c>
      <c r="E7" t="s">
        <v>126</v>
      </c>
      <c r="F7" t="s">
        <v>124</v>
      </c>
      <c r="G7">
        <v>0.5</v>
      </c>
      <c r="I7">
        <v>1</v>
      </c>
      <c r="J7">
        <v>1</v>
      </c>
      <c r="L7">
        <f t="shared" ref="L7:L27" si="1">(G7/2)+(H7/2)</f>
        <v>0.25</v>
      </c>
      <c r="M7" s="24"/>
    </row>
    <row r="8" spans="1:13" x14ac:dyDescent="0.3">
      <c r="A8" s="18">
        <f>$L$5*C8</f>
        <v>0.41250000000000003</v>
      </c>
      <c r="C8" s="17">
        <v>0.33</v>
      </c>
      <c r="E8" t="s">
        <v>126</v>
      </c>
      <c r="F8" t="s">
        <v>125</v>
      </c>
      <c r="I8">
        <v>1</v>
      </c>
      <c r="J8">
        <v>1</v>
      </c>
      <c r="L8">
        <f t="shared" si="1"/>
        <v>0</v>
      </c>
    </row>
    <row r="9" spans="1:13" x14ac:dyDescent="0.3">
      <c r="A9" s="18">
        <f>$L$5*C9</f>
        <v>0.41250000000000003</v>
      </c>
      <c r="C9" s="17">
        <v>0.33</v>
      </c>
      <c r="E9" t="s">
        <v>126</v>
      </c>
      <c r="F9" s="25" t="s">
        <v>229</v>
      </c>
      <c r="G9" s="25">
        <v>1.5</v>
      </c>
      <c r="L9">
        <f t="shared" si="1"/>
        <v>0.75</v>
      </c>
    </row>
    <row r="10" spans="1:13" x14ac:dyDescent="0.3">
      <c r="A10" s="18"/>
      <c r="E10" s="73" t="s">
        <v>116</v>
      </c>
      <c r="F10" t="s">
        <v>185</v>
      </c>
      <c r="G10" s="37"/>
      <c r="H10" s="37">
        <v>0.5</v>
      </c>
      <c r="I10" s="37">
        <v>1</v>
      </c>
      <c r="J10" s="37"/>
      <c r="K10" s="37"/>
      <c r="L10">
        <f t="shared" si="1"/>
        <v>0.25</v>
      </c>
    </row>
    <row r="11" spans="1:13" x14ac:dyDescent="0.3">
      <c r="E11" s="73" t="s">
        <v>116</v>
      </c>
      <c r="F11" t="s">
        <v>191</v>
      </c>
      <c r="G11" s="37"/>
      <c r="H11" s="37"/>
      <c r="I11" s="37"/>
      <c r="J11" s="37">
        <v>1</v>
      </c>
      <c r="K11" s="37"/>
      <c r="L11">
        <f t="shared" si="1"/>
        <v>0</v>
      </c>
    </row>
    <row r="12" spans="1:13" x14ac:dyDescent="0.3">
      <c r="E12" s="23"/>
      <c r="G12" s="37"/>
      <c r="H12" s="37"/>
      <c r="I12" s="37"/>
      <c r="J12" s="37"/>
      <c r="K12" s="37"/>
      <c r="L12">
        <f t="shared" si="1"/>
        <v>0</v>
      </c>
    </row>
    <row r="13" spans="1:13" x14ac:dyDescent="0.3">
      <c r="E13" s="23"/>
      <c r="G13" s="37"/>
      <c r="H13" s="37"/>
      <c r="I13" s="37"/>
      <c r="J13" s="37"/>
      <c r="K13" s="37"/>
      <c r="L13">
        <f t="shared" si="1"/>
        <v>0</v>
      </c>
    </row>
    <row r="14" spans="1:13" x14ac:dyDescent="0.3">
      <c r="G14" s="37"/>
      <c r="H14" s="37"/>
      <c r="I14" s="37"/>
      <c r="J14" s="37"/>
      <c r="K14" s="37"/>
      <c r="L14">
        <f t="shared" si="1"/>
        <v>0</v>
      </c>
    </row>
    <row r="15" spans="1:13" x14ac:dyDescent="0.3">
      <c r="G15" s="37"/>
      <c r="H15" s="37"/>
      <c r="I15" s="37"/>
      <c r="J15" s="37"/>
      <c r="K15" s="37"/>
      <c r="L15">
        <f t="shared" si="1"/>
        <v>0</v>
      </c>
    </row>
    <row r="16" spans="1:13" x14ac:dyDescent="0.3">
      <c r="G16" s="37"/>
      <c r="H16" s="37"/>
      <c r="I16" s="37"/>
      <c r="J16" s="37"/>
      <c r="K16" s="37"/>
      <c r="L16">
        <f t="shared" si="1"/>
        <v>0</v>
      </c>
    </row>
    <row r="17" spans="7:12" x14ac:dyDescent="0.3">
      <c r="G17" s="37"/>
      <c r="H17" s="37"/>
      <c r="I17" s="37"/>
      <c r="J17" s="37"/>
      <c r="K17" s="37"/>
      <c r="L17">
        <f t="shared" si="1"/>
        <v>0</v>
      </c>
    </row>
    <row r="18" spans="7:12" x14ac:dyDescent="0.3">
      <c r="G18" s="37"/>
      <c r="H18" s="37"/>
      <c r="I18" s="37"/>
      <c r="J18" s="37"/>
      <c r="K18" s="37"/>
      <c r="L18">
        <f t="shared" si="1"/>
        <v>0</v>
      </c>
    </row>
    <row r="19" spans="7:12" x14ac:dyDescent="0.3">
      <c r="G19" s="37"/>
      <c r="H19" s="37"/>
      <c r="I19" s="37"/>
      <c r="J19" s="37"/>
      <c r="K19" s="37"/>
      <c r="L19">
        <f t="shared" si="1"/>
        <v>0</v>
      </c>
    </row>
    <row r="20" spans="7:12" x14ac:dyDescent="0.3">
      <c r="G20" s="37"/>
      <c r="H20" s="37"/>
      <c r="I20" s="37"/>
      <c r="J20" s="37"/>
      <c r="K20" s="37"/>
      <c r="L20">
        <f t="shared" si="1"/>
        <v>0</v>
      </c>
    </row>
    <row r="21" spans="7:12" x14ac:dyDescent="0.3">
      <c r="G21" s="37"/>
      <c r="H21" s="37"/>
      <c r="I21" s="37"/>
      <c r="J21" s="37"/>
      <c r="K21" s="37"/>
      <c r="L21">
        <f t="shared" si="1"/>
        <v>0</v>
      </c>
    </row>
    <row r="22" spans="7:12" x14ac:dyDescent="0.3">
      <c r="G22" s="37"/>
      <c r="H22" s="37"/>
      <c r="I22" s="37"/>
      <c r="J22" s="37"/>
      <c r="K22" s="37"/>
      <c r="L22">
        <f t="shared" si="1"/>
        <v>0</v>
      </c>
    </row>
    <row r="23" spans="7:12" x14ac:dyDescent="0.3">
      <c r="G23" s="37"/>
      <c r="H23" s="37"/>
      <c r="I23" s="37"/>
      <c r="J23" s="37"/>
      <c r="K23" s="37"/>
      <c r="L23">
        <f t="shared" si="1"/>
        <v>0</v>
      </c>
    </row>
    <row r="24" spans="7:12" x14ac:dyDescent="0.3">
      <c r="G24" s="37"/>
      <c r="H24" s="37"/>
      <c r="I24" s="37"/>
      <c r="J24" s="37"/>
      <c r="K24" s="37"/>
      <c r="L24">
        <f t="shared" si="1"/>
        <v>0</v>
      </c>
    </row>
    <row r="25" spans="7:12" x14ac:dyDescent="0.3">
      <c r="G25" s="37"/>
      <c r="H25" s="37"/>
      <c r="I25" s="37"/>
      <c r="J25" s="37"/>
      <c r="K25" s="37"/>
      <c r="L25">
        <f t="shared" si="1"/>
        <v>0</v>
      </c>
    </row>
    <row r="26" spans="7:12" x14ac:dyDescent="0.3">
      <c r="G26" s="37"/>
      <c r="H26" s="37"/>
      <c r="I26" s="37"/>
      <c r="J26" s="37"/>
      <c r="K26" s="37"/>
      <c r="L26">
        <f t="shared" si="1"/>
        <v>0</v>
      </c>
    </row>
    <row r="27" spans="7:12" x14ac:dyDescent="0.3">
      <c r="G27" s="37"/>
      <c r="H27" s="37"/>
      <c r="I27" s="37"/>
      <c r="J27" s="37"/>
      <c r="K27" s="37"/>
      <c r="L27">
        <f t="shared" si="1"/>
        <v>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DELEM</vt:lpstr>
      <vt:lpstr>WSM</vt:lpstr>
      <vt:lpstr>Yitis</vt:lpstr>
      <vt:lpstr>Lilycotton Holdings</vt:lpstr>
      <vt:lpstr>Abadar</vt:lpstr>
      <vt:lpstr>Pharasma</vt:lpstr>
      <vt:lpstr>Iomedae</vt:lpstr>
      <vt:lpstr>3 Ladies</vt:lpstr>
      <vt:lpstr>Hooktongue Mutual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John</cp:lastModifiedBy>
  <dcterms:created xsi:type="dcterms:W3CDTF">2020-06-01T13:36:01Z</dcterms:created>
  <dcterms:modified xsi:type="dcterms:W3CDTF">2023-06-03T08:51:19Z</dcterms:modified>
</cp:coreProperties>
</file>